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boexpert.sharepoint.com/sites/Ingenierie/Documents partages/General/01. Admin Ingénierie DBO Expert/Équipe technique/Rest of Canada/Nouveau-Brunswick/Documents techniques à jour/Documents based on authorization/"/>
    </mc:Choice>
  </mc:AlternateContent>
  <xr:revisionPtr revIDLastSave="726" documentId="8_{2F374A42-C952-4CA2-9149-A3D1113B3BBA}" xr6:coauthVersionLast="47" xr6:coauthVersionMax="47" xr10:uidLastSave="{7DD6DEB3-AFF2-41CA-843C-C0167E16B48F}"/>
  <bookViews>
    <workbookView xWindow="-108" yWindow="-108" windowWidth="23256" windowHeight="12456" xr2:uid="{E86A0EF5-AE9C-48CA-85B6-F3F69B066378}"/>
  </bookViews>
  <sheets>
    <sheet name="Conception - Lit" sheetId="1" r:id="rId1"/>
    <sheet name="Exemple - Lit" sheetId="10" r:id="rId2"/>
    <sheet name="Conception - Tranchée" sheetId="11" r:id="rId3"/>
    <sheet name="Exemple - Tranchée" sheetId="1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2" l="1"/>
  <c r="B35" i="11"/>
  <c r="B35" i="10"/>
  <c r="B35" i="1"/>
  <c r="B33" i="12"/>
  <c r="B32" i="12"/>
  <c r="B31" i="12"/>
  <c r="B33" i="11"/>
  <c r="B32" i="11"/>
  <c r="B31" i="11"/>
  <c r="B33" i="10"/>
  <c r="B32" i="10"/>
  <c r="B31" i="10"/>
  <c r="B32" i="1"/>
  <c r="B33" i="1"/>
  <c r="B21" i="1"/>
  <c r="B23" i="1" s="1"/>
  <c r="B8" i="10"/>
  <c r="B21" i="10"/>
  <c r="B23" i="10" s="1"/>
  <c r="B41" i="12" l="1"/>
  <c r="B40" i="12"/>
  <c r="B39" i="12"/>
  <c r="B38" i="12"/>
  <c r="B36" i="12"/>
  <c r="B34" i="12"/>
  <c r="B19" i="12"/>
  <c r="B18" i="12"/>
  <c r="B23" i="12" s="1"/>
  <c r="B15" i="12"/>
  <c r="B11" i="12"/>
  <c r="B8" i="12"/>
  <c r="B15" i="11"/>
  <c r="B8" i="11"/>
  <c r="B19" i="11"/>
  <c r="B18" i="11"/>
  <c r="B23" i="11" s="1"/>
  <c r="B40" i="11"/>
  <c r="B38" i="11"/>
  <c r="B39" i="11"/>
  <c r="B41" i="11"/>
  <c r="B34" i="11"/>
  <c r="B11" i="11"/>
  <c r="B41" i="10"/>
  <c r="B39" i="10"/>
  <c r="B38" i="10"/>
  <c r="B34" i="10"/>
  <c r="B40" i="10" s="1"/>
  <c r="B22" i="10"/>
  <c r="B17" i="10"/>
  <c r="B11" i="10"/>
  <c r="B11" i="1"/>
  <c r="B8" i="1"/>
  <c r="B17" i="1"/>
  <c r="B31" i="1" s="1"/>
  <c r="B24" i="12" l="1"/>
  <c r="B20" i="12"/>
  <c r="B21" i="12" s="1"/>
  <c r="B27" i="12"/>
  <c r="B28" i="12" s="1"/>
  <c r="B24" i="11"/>
  <c r="B36" i="11"/>
  <c r="B20" i="11"/>
  <c r="B36" i="10"/>
  <c r="B24" i="10"/>
  <c r="B27" i="10" s="1"/>
  <c r="B28" i="10" s="1"/>
  <c r="B21" i="11" l="1"/>
  <c r="B27" i="11" s="1"/>
  <c r="B28" i="11" s="1"/>
  <c r="B22" i="1"/>
  <c r="B24" i="1" l="1"/>
  <c r="B38" i="1"/>
  <c r="B41" i="1"/>
  <c r="B39" i="1"/>
  <c r="B34" i="1" l="1"/>
  <c r="B36" i="1" l="1"/>
  <c r="B40" i="1"/>
  <c r="B27" i="1"/>
  <c r="B28" i="1" s="1"/>
</calcChain>
</file>

<file path=xl/sharedStrings.xml><?xml version="1.0" encoding="utf-8"?>
<sst xmlns="http://schemas.openxmlformats.org/spreadsheetml/2006/main" count="382" uniqueCount="100">
  <si>
    <t>kfs (m/s)</t>
  </si>
  <si>
    <t>L/d</t>
  </si>
  <si>
    <r>
      <t>1x10</t>
    </r>
    <r>
      <rPr>
        <vertAlign val="superscript"/>
        <sz val="11"/>
        <color theme="1"/>
        <rFont val="Calibri"/>
        <family val="2"/>
        <scheme val="minor"/>
      </rPr>
      <t>-4</t>
    </r>
    <r>
      <rPr>
        <sz val="11"/>
        <color theme="1"/>
        <rFont val="Calibri"/>
        <family val="2"/>
        <scheme val="minor"/>
      </rPr>
      <t xml:space="preserve"> ≤ kfs &lt; 6x10</t>
    </r>
    <r>
      <rPr>
        <vertAlign val="superscript"/>
        <sz val="11"/>
        <color theme="1"/>
        <rFont val="Calibri"/>
        <family val="2"/>
        <scheme val="minor"/>
      </rPr>
      <t>-4</t>
    </r>
  </si>
  <si>
    <r>
      <t>2x10</t>
    </r>
    <r>
      <rPr>
        <vertAlign val="superscript"/>
        <sz val="11"/>
        <color theme="1"/>
        <rFont val="Calibri"/>
        <family val="2"/>
        <scheme val="minor"/>
      </rPr>
      <t>-5</t>
    </r>
    <r>
      <rPr>
        <sz val="11"/>
        <color theme="1"/>
        <rFont val="Calibri"/>
        <family val="2"/>
        <scheme val="minor"/>
      </rPr>
      <t xml:space="preserve"> ≤ kfs &lt; 1x10</t>
    </r>
    <r>
      <rPr>
        <vertAlign val="superscript"/>
        <sz val="11"/>
        <color theme="1"/>
        <rFont val="Calibri"/>
        <family val="2"/>
        <scheme val="minor"/>
      </rPr>
      <t>-4</t>
    </r>
  </si>
  <si>
    <r>
      <t>3x10</t>
    </r>
    <r>
      <rPr>
        <vertAlign val="superscript"/>
        <sz val="11"/>
        <color theme="1"/>
        <rFont val="Calibri"/>
        <family val="2"/>
        <scheme val="minor"/>
      </rPr>
      <t>-6</t>
    </r>
    <r>
      <rPr>
        <sz val="11"/>
        <color theme="1"/>
        <rFont val="Calibri"/>
        <family val="2"/>
        <scheme val="minor"/>
      </rPr>
      <t xml:space="preserve"> ≤ kfs &lt; 2x10</t>
    </r>
    <r>
      <rPr>
        <vertAlign val="superscript"/>
        <sz val="11"/>
        <color theme="1"/>
        <rFont val="Calibri"/>
        <family val="2"/>
        <scheme val="minor"/>
      </rPr>
      <t>-5</t>
    </r>
  </si>
  <si>
    <t>m2</t>
  </si>
  <si>
    <t xml:space="preserve"> </t>
  </si>
  <si>
    <t>m</t>
  </si>
  <si>
    <t>metric tons</t>
  </si>
  <si>
    <t>L/cycle</t>
  </si>
  <si>
    <t>L/min</t>
  </si>
  <si>
    <t>LT</t>
  </si>
  <si>
    <r>
      <t>m</t>
    </r>
    <r>
      <rPr>
        <vertAlign val="superscript"/>
        <sz val="14"/>
        <color theme="1"/>
        <rFont val="Calibri"/>
        <family val="2"/>
        <scheme val="minor"/>
      </rPr>
      <t>2</t>
    </r>
  </si>
  <si>
    <r>
      <t>m</t>
    </r>
    <r>
      <rPr>
        <vertAlign val="superscript"/>
        <sz val="14"/>
        <color theme="1"/>
        <rFont val="Calibri"/>
        <family val="2"/>
        <scheme val="minor"/>
      </rPr>
      <t>3</t>
    </r>
  </si>
  <si>
    <r>
      <t>E</t>
    </r>
    <r>
      <rPr>
        <b/>
        <vertAlign val="subscript"/>
        <sz val="14"/>
        <color theme="1"/>
        <rFont val="Calibri"/>
        <family val="2"/>
        <scheme val="minor"/>
      </rPr>
      <t>CC</t>
    </r>
  </si>
  <si>
    <r>
      <t>E</t>
    </r>
    <r>
      <rPr>
        <b/>
        <vertAlign val="subscript"/>
        <sz val="14"/>
        <color theme="1"/>
        <rFont val="Calibri"/>
        <family val="2"/>
        <scheme val="minor"/>
      </rPr>
      <t>L</t>
    </r>
  </si>
  <si>
    <r>
      <t>E</t>
    </r>
    <r>
      <rPr>
        <b/>
        <vertAlign val="subscript"/>
        <sz val="14"/>
        <color theme="1"/>
        <rFont val="Calibri"/>
        <family val="2"/>
        <scheme val="minor"/>
      </rPr>
      <t>E</t>
    </r>
  </si>
  <si>
    <r>
      <t>L/m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/d</t>
    </r>
  </si>
  <si>
    <t>← D'après les lignes directrices techniques du Nouveau-Brunswick, déterminez le débit quotidien des eaux usées.</t>
  </si>
  <si>
    <t>←  Consultez le tableau 1 pour le taux maximal de charge hydraulique.</t>
  </si>
  <si>
    <t>Tableau 1: Taux maximal de charge hydraulique</t>
  </si>
  <si>
    <t>Débit quotidien de conception (Q)</t>
  </si>
  <si>
    <t>Taux hydraulique minimal du sol (HLR)</t>
  </si>
  <si>
    <t>Surface minimale requise</t>
  </si>
  <si>
    <t>Pente</t>
  </si>
  <si>
    <t>Nombre de cellules</t>
  </si>
  <si>
    <t>Nombre requis de conduites Advanced Enviro))Septic</t>
  </si>
  <si>
    <t>Nombre total des conduites Advanced Enviro))Septic</t>
  </si>
  <si>
    <t>Extension de sable (en fonction du % de pente)</t>
  </si>
  <si>
    <t>Surface totale</t>
  </si>
  <si>
    <t>← Minimum de 1, maximum de 10.</t>
  </si>
  <si>
    <t>← Voir la valeur minimale dans le tableau 2.</t>
  </si>
  <si>
    <t>← Doit être égal ou supérieur à la surface minimale requise.</t>
  </si>
  <si>
    <t>Épaisseur du sable du système requise sous les conduites.</t>
  </si>
  <si>
    <t>Paramètres</t>
  </si>
  <si>
    <t>Explication</t>
  </si>
  <si>
    <t>Nombre de conduites Advanced Enviro))Septic requises ?</t>
  </si>
  <si>
    <t>Volume total du sable du système</t>
  </si>
  <si>
    <t>Tonnes de sable du système</t>
  </si>
  <si>
    <t>Tonnes métriques</t>
  </si>
  <si>
    <t>Surface</t>
  </si>
  <si>
    <t>Sable requis</t>
  </si>
  <si>
    <t>Dispositif de distribution</t>
  </si>
  <si>
    <t>Composants</t>
  </si>
  <si>
    <t>Distribution du débit</t>
  </si>
  <si>
    <t>Volume maximal par dose autorisé</t>
  </si>
  <si>
    <t>Dose minimale recommandée</t>
  </si>
  <si>
    <t>Dose standard recommandée</t>
  </si>
  <si>
    <t>Débit maximal d'un égaliseur</t>
  </si>
  <si>
    <t>Nombre de bouchons d'entrée à 1 trou</t>
  </si>
  <si>
    <t>Nombre de piézovents</t>
  </si>
  <si>
    <t>Nombre de raccords</t>
  </si>
  <si>
    <t>Pente moins que 10%</t>
  </si>
  <si>
    <t>Pente plus que 10%</t>
  </si>
  <si>
    <t>Catégorie de sol du NB</t>
  </si>
  <si>
    <t>Taux maximal de charge hydraulique (L/m²-j)</t>
  </si>
  <si>
    <t>Égalisateur</t>
  </si>
  <si>
    <t>L/min/égalisateur</t>
  </si>
  <si>
    <t>A : Bon</t>
  </si>
  <si>
    <t>B : Modéré</t>
  </si>
  <si>
    <t>C : Passable</t>
  </si>
  <si>
    <t>Description</t>
  </si>
  <si>
    <t>0,45</t>
  </si>
  <si>
    <t>Tableau 2. Valeurs minimales de espacements</t>
  </si>
  <si>
    <r>
      <t>E</t>
    </r>
    <r>
      <rPr>
        <vertAlign val="subscript"/>
        <sz val="11"/>
        <color theme="1"/>
        <rFont val="Calibri"/>
        <family val="2"/>
        <scheme val="minor"/>
      </rPr>
      <t>CC</t>
    </r>
  </si>
  <si>
    <r>
      <t>E</t>
    </r>
    <r>
      <rPr>
        <vertAlign val="subscript"/>
        <sz val="11"/>
        <color theme="1"/>
        <rFont val="Calibri"/>
        <family val="2"/>
        <scheme val="minor"/>
      </rPr>
      <t>L</t>
    </r>
  </si>
  <si>
    <r>
      <t>E</t>
    </r>
    <r>
      <rPr>
        <vertAlign val="subscript"/>
        <sz val="11"/>
        <color theme="1"/>
        <rFont val="Calibri"/>
        <family val="2"/>
        <scheme val="minor"/>
      </rPr>
      <t>E</t>
    </r>
  </si>
  <si>
    <t>Acronyme</t>
  </si>
  <si>
    <t>Espacement horizontal minimum (m)</t>
  </si>
  <si>
    <t>Espacement de centre à centre d'une rangée de conduites à l'autre.</t>
  </si>
  <si>
    <t>Conception du System O))</t>
  </si>
  <si>
    <r>
      <t>← Si la pente &lt; 10 %, une extension de 0,3 m équivaut à un E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 xml:space="preserve"> de 0,45 m.</t>
    </r>
  </si>
  <si>
    <t>Nombre de tranchées</t>
  </si>
  <si>
    <t>Nombre de AES par tranchée</t>
  </si>
  <si>
    <t>Longueur de la tranchée</t>
  </si>
  <si>
    <t>Surface d'une tranchée</t>
  </si>
  <si>
    <t>Espacements entre tranchées</t>
  </si>
  <si>
    <t>Largeur totale, incluant l'espacement entre les tranchées</t>
  </si>
  <si>
    <t>Surface totale, incluant l'espacement entre les tranchées</t>
  </si>
  <si>
    <t>← Voir la valeur minimale dans le tableau 2. Représente 2 fois l’EL</t>
  </si>
  <si>
    <t>← Doit être supérieur ou égal à la surface minimale requise</t>
  </si>
  <si>
    <t>← Minimum de 1,2 m</t>
  </si>
  <si>
    <t>← Choisir entre les 2 options</t>
  </si>
  <si>
    <t>Débit de pointe maximal autorisé</t>
  </si>
  <si>
    <t>Écoulement gravitaire</t>
  </si>
  <si>
    <t>Distribution sous pression</t>
  </si>
  <si>
    <t>← Choisir entre les deux options</t>
  </si>
  <si>
    <t>Taux hydraulique minimal du sol (TCH)</t>
  </si>
  <si>
    <t>Nombre d'égalisateurs</t>
  </si>
  <si>
    <t>← Si un débit de pointe supérieur au maximum est prévu, ajoutez plus d’égalisateurs ou plus de rangées.</t>
  </si>
  <si>
    <t>← Incluant le sable sous les conduites, entre les conduites et 0,1 m au-dessus des conduites. Cela ne s'applique pas si du sable importé est ajouté entre les rangées.</t>
  </si>
  <si>
    <t>Distance d'extension latérale depuis le centre de la dernière rangée latérale de conduites jusqu'à la limite du System O)).</t>
  </si>
  <si>
    <t>Distance d'extension terminale depuis l'extrémité d'une rangée de conduites jusqu'à la limite du System O)).</t>
  </si>
  <si>
    <t>Longueur totale du System O))</t>
  </si>
  <si>
    <t>Largeur totale du System O)), incluant l'extension</t>
  </si>
  <si>
    <t>Longueur totale d'une cellule</t>
  </si>
  <si>
    <t>Largeur totale d'une cellule, incluant l'extension</t>
  </si>
  <si>
    <t>Surface totale du System O))</t>
  </si>
  <si>
    <t>Nombre de rangées (par cellule)</t>
  </si>
  <si>
    <t>Nombre de conduites par rangée (par cellule)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</si>
</sst>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3F2E8"/>
      <name val="Calibri"/>
      <family val="2"/>
      <scheme val="minor"/>
    </font>
    <font>
      <b/>
      <sz val="14"/>
      <color rgb="FFF3F2E8"/>
      <name val="Calibri"/>
      <family val="2"/>
    </font>
    <font>
      <b/>
      <sz val="11"/>
      <color rgb="FFF3F2E8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52D40"/>
        <bgColor indexed="64"/>
      </patternFill>
    </fill>
    <fill>
      <patternFill patternType="solid">
        <fgColor rgb="FF8FB9E4"/>
        <bgColor indexed="64"/>
      </patternFill>
    </fill>
    <fill>
      <patternFill patternType="solid">
        <fgColor rgb="FFF3F2E8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5" fillId="2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0" fillId="3" borderId="0" xfId="0" applyFill="1"/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0" fontId="0" fillId="6" borderId="3" xfId="0" applyFill="1" applyBorder="1"/>
    <xf numFmtId="0" fontId="4" fillId="3" borderId="3" xfId="0" applyFont="1" applyFill="1" applyBorder="1" applyAlignment="1">
      <alignment horizontal="center"/>
    </xf>
    <xf numFmtId="0" fontId="5" fillId="3" borderId="3" xfId="0" applyFont="1" applyFill="1" applyBorder="1"/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164" fontId="5" fillId="2" borderId="14" xfId="0" applyNumberFormat="1" applyFont="1" applyFill="1" applyBorder="1" applyAlignment="1">
      <alignment horizontal="center" vertical="center"/>
    </xf>
    <xf numFmtId="11" fontId="0" fillId="3" borderId="0" xfId="0" applyNumberFormat="1" applyFill="1"/>
    <xf numFmtId="0" fontId="0" fillId="3" borderId="18" xfId="0" applyFill="1" applyBorder="1"/>
    <xf numFmtId="0" fontId="0" fillId="3" borderId="19" xfId="0" applyFill="1" applyBorder="1"/>
    <xf numFmtId="0" fontId="3" fillId="3" borderId="0" xfId="0" applyFont="1" applyFill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5" fillId="3" borderId="3" xfId="0" applyFont="1" applyFill="1" applyBorder="1" applyAlignment="1">
      <alignment horizontal="left"/>
    </xf>
    <xf numFmtId="0" fontId="0" fillId="6" borderId="0" xfId="0" applyFill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5" fillId="3" borderId="0" xfId="0" applyFont="1" applyFill="1"/>
    <xf numFmtId="0" fontId="5" fillId="3" borderId="26" xfId="0" applyFont="1" applyFill="1" applyBorder="1"/>
    <xf numFmtId="0" fontId="5" fillId="3" borderId="27" xfId="0" applyFont="1" applyFill="1" applyBorder="1"/>
    <xf numFmtId="0" fontId="5" fillId="3" borderId="13" xfId="0" applyFont="1" applyFill="1" applyBorder="1"/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3" borderId="25" xfId="0" applyFont="1" applyFill="1" applyBorder="1"/>
    <xf numFmtId="0" fontId="5" fillId="3" borderId="19" xfId="0" applyFont="1" applyFill="1" applyBorder="1"/>
    <xf numFmtId="0" fontId="5" fillId="3" borderId="22" xfId="0" applyFont="1" applyFill="1" applyBorder="1"/>
    <xf numFmtId="0" fontId="5" fillId="3" borderId="3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left" vertical="center"/>
    </xf>
    <xf numFmtId="0" fontId="0" fillId="5" borderId="30" xfId="0" applyFill="1" applyBorder="1" applyAlignment="1">
      <alignment horizontal="left" vertical="center"/>
    </xf>
    <xf numFmtId="0" fontId="0" fillId="5" borderId="30" xfId="0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3" borderId="0" xfId="0" applyFont="1" applyFill="1" applyAlignment="1">
      <alignment horizontal="center"/>
    </xf>
    <xf numFmtId="0" fontId="4" fillId="0" borderId="33" xfId="0" applyFont="1" applyBorder="1" applyAlignment="1">
      <alignment vertical="center"/>
    </xf>
    <xf numFmtId="0" fontId="0" fillId="6" borderId="19" xfId="0" applyFill="1" applyBorder="1"/>
    <xf numFmtId="0" fontId="5" fillId="3" borderId="0" xfId="0" applyFont="1" applyFill="1" applyAlignment="1">
      <alignment horizontal="center"/>
    </xf>
    <xf numFmtId="0" fontId="4" fillId="0" borderId="18" xfId="0" applyFont="1" applyBorder="1" applyAlignment="1">
      <alignment horizontal="left" vertical="center"/>
    </xf>
    <xf numFmtId="0" fontId="4" fillId="0" borderId="31" xfId="0" applyFont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1" fillId="3" borderId="0" xfId="0" applyFont="1" applyFill="1"/>
    <xf numFmtId="0" fontId="13" fillId="0" borderId="17" xfId="0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left" vertical="center"/>
    </xf>
    <xf numFmtId="0" fontId="4" fillId="3" borderId="2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/>
    </xf>
    <xf numFmtId="0" fontId="4" fillId="0" borderId="26" xfId="0" applyFont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9" fontId="5" fillId="2" borderId="36" xfId="0" applyNumberFormat="1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9" fontId="5" fillId="3" borderId="14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 wrapText="1"/>
    </xf>
    <xf numFmtId="0" fontId="5" fillId="0" borderId="26" xfId="0" applyFont="1" applyBorder="1" applyAlignment="1">
      <alignment horizontal="left" vertical="center"/>
    </xf>
    <xf numFmtId="0" fontId="0" fillId="6" borderId="39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 wrapText="1"/>
    </xf>
    <xf numFmtId="0" fontId="1" fillId="6" borderId="39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 wrapText="1"/>
    </xf>
    <xf numFmtId="0" fontId="1" fillId="6" borderId="39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6" fillId="6" borderId="0" xfId="0" applyFont="1" applyFill="1" applyAlignment="1">
      <alignment horizontal="center" vertical="center"/>
    </xf>
    <xf numFmtId="0" fontId="10" fillId="4" borderId="31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 vertical="top" wrapText="1"/>
    </xf>
    <xf numFmtId="0" fontId="8" fillId="3" borderId="38" xfId="0" applyFont="1" applyFill="1" applyBorder="1" applyAlignment="1">
      <alignment horizontal="center" vertical="top" wrapText="1"/>
    </xf>
    <xf numFmtId="0" fontId="9" fillId="4" borderId="28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FB9E4"/>
      <color rgb="FF252D40"/>
      <color rgb="FFF3F2E8"/>
      <color rgb="FFB3B3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6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6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</xdr:colOff>
      <xdr:row>44</xdr:row>
      <xdr:rowOff>55722</xdr:rowOff>
    </xdr:from>
    <xdr:to>
      <xdr:col>5</xdr:col>
      <xdr:colOff>1367996</xdr:colOff>
      <xdr:row>62</xdr:row>
      <xdr:rowOff>153354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8245" y="10342722"/>
          <a:ext cx="9319113" cy="3214904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1238250</xdr:colOff>
      <xdr:row>66</xdr:row>
      <xdr:rowOff>100013</xdr:rowOff>
    </xdr:from>
    <xdr:to>
      <xdr:col>5</xdr:col>
      <xdr:colOff>1596366</xdr:colOff>
      <xdr:row>88</xdr:row>
      <xdr:rowOff>53756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6656" y="15304294"/>
          <a:ext cx="9433561" cy="4137123"/>
        </a:xfrm>
        <a:prstGeom prst="rect">
          <a:avLst/>
        </a:prstGeom>
      </xdr:spPr>
    </xdr:pic>
    <xdr:clientData/>
  </xdr:twoCellAnchor>
  <xdr:twoCellAnchor editAs="oneCell">
    <xdr:from>
      <xdr:col>0</xdr:col>
      <xdr:colOff>77933</xdr:colOff>
      <xdr:row>0</xdr:row>
      <xdr:rowOff>75557</xdr:rowOff>
    </xdr:from>
    <xdr:to>
      <xdr:col>0</xdr:col>
      <xdr:colOff>1277266</xdr:colOff>
      <xdr:row>3</xdr:row>
      <xdr:rowOff>130549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933" y="75557"/>
          <a:ext cx="1199333" cy="668748"/>
        </a:xfrm>
        <a:prstGeom prst="rect">
          <a:avLst/>
        </a:prstGeom>
      </xdr:spPr>
    </xdr:pic>
    <xdr:clientData/>
  </xdr:twoCellAnchor>
  <xdr:twoCellAnchor editAs="oneCell">
    <xdr:from>
      <xdr:col>4</xdr:col>
      <xdr:colOff>54428</xdr:colOff>
      <xdr:row>25</xdr:row>
      <xdr:rowOff>221796</xdr:rowOff>
    </xdr:from>
    <xdr:to>
      <xdr:col>8</xdr:col>
      <xdr:colOff>492162</xdr:colOff>
      <xdr:row>33</xdr:row>
      <xdr:rowOff>17318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DA3B1C3F-AF26-55C3-8BCB-E0445D02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329064" y="6906614"/>
          <a:ext cx="9027553" cy="2046886"/>
        </a:xfrm>
        <a:prstGeom prst="rect">
          <a:avLst/>
        </a:prstGeom>
      </xdr:spPr>
    </xdr:pic>
    <xdr:clientData/>
  </xdr:twoCellAnchor>
  <xdr:twoCellAnchor>
    <xdr:from>
      <xdr:col>0</xdr:col>
      <xdr:colOff>25309</xdr:colOff>
      <xdr:row>42</xdr:row>
      <xdr:rowOff>9796</xdr:rowOff>
    </xdr:from>
    <xdr:to>
      <xdr:col>2</xdr:col>
      <xdr:colOff>323851</xdr:colOff>
      <xdr:row>53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F4F60E1-8A18-4768-8B59-7ABA7E4A023E}"/>
            </a:ext>
          </a:extLst>
        </xdr:cNvPr>
        <xdr:cNvSpPr/>
      </xdr:nvSpPr>
      <xdr:spPr>
        <a:xfrm>
          <a:off x="25309" y="10609760"/>
          <a:ext cx="5918292" cy="1936026"/>
        </a:xfrm>
        <a:prstGeom prst="rect">
          <a:avLst/>
        </a:prstGeom>
        <a:solidFill>
          <a:srgbClr val="8FB9E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fr-CA" sz="1400" b="1">
              <a:solidFill>
                <a:sysClr val="windowText" lastClr="000000"/>
              </a:solidFill>
            </a:rPr>
            <a:t>Systèmes en pente </a:t>
          </a:r>
          <a:r>
            <a:rPr lang="fr-CA" sz="1400">
              <a:solidFill>
                <a:sysClr val="windowText" lastClr="000000"/>
              </a:solidFill>
            </a:rPr>
            <a:t>: aucune différence par rapport à la conception standard, sauf pour :</a:t>
          </a:r>
        </a:p>
        <a:p>
          <a:r>
            <a:rPr lang="fr-CA" sz="1400">
              <a:solidFill>
                <a:sysClr val="windowText" lastClr="000000"/>
              </a:solidFill>
            </a:rPr>
            <a:t>- Moins de 10 % : ajout de 300 mm de sable autour du système (ce qui équivaut à une extension EL de 450 mm).</a:t>
          </a:r>
        </a:p>
        <a:p>
          <a:r>
            <a:rPr lang="fr-CA" sz="1400">
              <a:solidFill>
                <a:sysClr val="windowText" lastClr="000000"/>
              </a:solidFill>
            </a:rPr>
            <a:t>- Plus de 10 % : ajout de 300 mm de sable autour du système, mais 1200 mm pour la pente descendante.</a:t>
          </a:r>
        </a:p>
        <a:p>
          <a:r>
            <a:rPr lang="fr-CA" sz="1400">
              <a:solidFill>
                <a:sysClr val="windowText" lastClr="000000"/>
              </a:solidFill>
            </a:rPr>
            <a:t>- Remblayage : 1:4 pour les 6 premiers mètres de la pente, puis simplement pour le stabiliser.</a:t>
          </a:r>
        </a:p>
        <a:p>
          <a:pPr algn="l"/>
          <a:endParaRPr lang="fr-CA" sz="1400" baseline="0">
            <a:solidFill>
              <a:sysClr val="windowText" lastClr="000000"/>
            </a:solidFill>
          </a:endParaRPr>
        </a:p>
        <a:p>
          <a:pPr algn="l"/>
          <a:r>
            <a:rPr lang="fr-CA" sz="1100" baseline="0">
              <a:solidFill>
                <a:sysClr val="windowText" lastClr="000000"/>
              </a:solidFill>
            </a:rPr>
            <a:t> </a:t>
          </a:r>
        </a:p>
      </xdr:txBody>
    </xdr:sp>
    <xdr:clientData/>
  </xdr:twoCellAnchor>
  <xdr:twoCellAnchor editAs="oneCell">
    <xdr:from>
      <xdr:col>3</xdr:col>
      <xdr:colOff>5891893</xdr:colOff>
      <xdr:row>0</xdr:row>
      <xdr:rowOff>75929</xdr:rowOff>
    </xdr:from>
    <xdr:to>
      <xdr:col>3</xdr:col>
      <xdr:colOff>6650082</xdr:colOff>
      <xdr:row>3</xdr:row>
      <xdr:rowOff>174729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404452D-BDC0-0C99-E5E6-4D6D1CC17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0036" y="75929"/>
          <a:ext cx="758189" cy="734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</xdr:colOff>
      <xdr:row>44</xdr:row>
      <xdr:rowOff>55722</xdr:rowOff>
    </xdr:from>
    <xdr:to>
      <xdr:col>5</xdr:col>
      <xdr:colOff>1722079</xdr:colOff>
      <xdr:row>62</xdr:row>
      <xdr:rowOff>153353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5556" y="10279857"/>
          <a:ext cx="9306471" cy="3351372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1238250</xdr:colOff>
      <xdr:row>66</xdr:row>
      <xdr:rowOff>100013</xdr:rowOff>
    </xdr:from>
    <xdr:to>
      <xdr:col>6</xdr:col>
      <xdr:colOff>89883</xdr:colOff>
      <xdr:row>88</xdr:row>
      <xdr:rowOff>53756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1265" y="14297978"/>
          <a:ext cx="9730741" cy="3942813"/>
        </a:xfrm>
        <a:prstGeom prst="rect">
          <a:avLst/>
        </a:prstGeom>
      </xdr:spPr>
    </xdr:pic>
    <xdr:clientData/>
  </xdr:twoCellAnchor>
  <xdr:twoCellAnchor editAs="oneCell">
    <xdr:from>
      <xdr:col>0</xdr:col>
      <xdr:colOff>77933</xdr:colOff>
      <xdr:row>0</xdr:row>
      <xdr:rowOff>75557</xdr:rowOff>
    </xdr:from>
    <xdr:to>
      <xdr:col>0</xdr:col>
      <xdr:colOff>1277266</xdr:colOff>
      <xdr:row>3</xdr:row>
      <xdr:rowOff>130549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933" y="75557"/>
          <a:ext cx="1195523" cy="677927"/>
        </a:xfrm>
        <a:prstGeom prst="rect">
          <a:avLst/>
        </a:prstGeom>
      </xdr:spPr>
    </xdr:pic>
    <xdr:clientData/>
  </xdr:twoCellAnchor>
  <xdr:twoCellAnchor editAs="oneCell">
    <xdr:from>
      <xdr:col>4</xdr:col>
      <xdr:colOff>60144</xdr:colOff>
      <xdr:row>25</xdr:row>
      <xdr:rowOff>219892</xdr:rowOff>
    </xdr:from>
    <xdr:to>
      <xdr:col>8</xdr:col>
      <xdr:colOff>607539</xdr:colOff>
      <xdr:row>33</xdr:row>
      <xdr:rowOff>17318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A26793B-F4B0-4C68-B0B7-FE2D6BBED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953780" y="6991301"/>
          <a:ext cx="8964032" cy="2048790"/>
        </a:xfrm>
        <a:prstGeom prst="rect">
          <a:avLst/>
        </a:prstGeom>
      </xdr:spPr>
    </xdr:pic>
    <xdr:clientData/>
  </xdr:twoCellAnchor>
  <xdr:twoCellAnchor editAs="oneCell">
    <xdr:from>
      <xdr:col>3</xdr:col>
      <xdr:colOff>5891892</xdr:colOff>
      <xdr:row>0</xdr:row>
      <xdr:rowOff>79737</xdr:rowOff>
    </xdr:from>
    <xdr:to>
      <xdr:col>3</xdr:col>
      <xdr:colOff>6651986</xdr:colOff>
      <xdr:row>3</xdr:row>
      <xdr:rowOff>170917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8490C8C-214C-4F03-9217-F5AA2F6FE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0035" y="79737"/>
          <a:ext cx="756284" cy="73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54429</xdr:colOff>
      <xdr:row>41</xdr:row>
      <xdr:rowOff>81643</xdr:rowOff>
    </xdr:from>
    <xdr:to>
      <xdr:col>2</xdr:col>
      <xdr:colOff>881745</xdr:colOff>
      <xdr:row>52</xdr:row>
      <xdr:rowOff>73753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B58310F9-18FB-4C2C-8041-25F658EB4E07}"/>
            </a:ext>
          </a:extLst>
        </xdr:cNvPr>
        <xdr:cNvSpPr/>
      </xdr:nvSpPr>
      <xdr:spPr>
        <a:xfrm>
          <a:off x="54429" y="10463893"/>
          <a:ext cx="5916387" cy="1937931"/>
        </a:xfrm>
        <a:prstGeom prst="rect">
          <a:avLst/>
        </a:prstGeom>
        <a:solidFill>
          <a:srgbClr val="8FB9E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fr-CA" sz="1400" b="1">
              <a:solidFill>
                <a:sysClr val="windowText" lastClr="000000"/>
              </a:solidFill>
            </a:rPr>
            <a:t>Systèmes en pente </a:t>
          </a:r>
          <a:r>
            <a:rPr lang="fr-CA" sz="1400">
              <a:solidFill>
                <a:sysClr val="windowText" lastClr="000000"/>
              </a:solidFill>
            </a:rPr>
            <a:t>: aucune différence par rapport à la conception standard, sauf pour :</a:t>
          </a:r>
        </a:p>
        <a:p>
          <a:r>
            <a:rPr lang="fr-CA" sz="1400">
              <a:solidFill>
                <a:sysClr val="windowText" lastClr="000000"/>
              </a:solidFill>
            </a:rPr>
            <a:t>- Moins de 10 % : ajout de 300 mm de sable autour du système (ce qui équivaut à une extension EL de 450 mm).</a:t>
          </a:r>
        </a:p>
        <a:p>
          <a:r>
            <a:rPr lang="fr-CA" sz="1400">
              <a:solidFill>
                <a:sysClr val="windowText" lastClr="000000"/>
              </a:solidFill>
            </a:rPr>
            <a:t>- Plus de 10 % : ajout de 300 mm de sable autour du système, mais 1200 mm pour la pente descendante.</a:t>
          </a:r>
        </a:p>
        <a:p>
          <a:r>
            <a:rPr lang="fr-CA" sz="1400">
              <a:solidFill>
                <a:sysClr val="windowText" lastClr="000000"/>
              </a:solidFill>
            </a:rPr>
            <a:t>- Remblayage : 1:4 pour les 6 premiers mètres de la pente, puis simplement pour le stabiliser.</a:t>
          </a:r>
        </a:p>
        <a:p>
          <a:pPr algn="l"/>
          <a:endParaRPr lang="fr-CA" sz="1400" baseline="0">
            <a:solidFill>
              <a:sysClr val="windowText" lastClr="000000"/>
            </a:solidFill>
          </a:endParaRPr>
        </a:p>
        <a:p>
          <a:pPr algn="l"/>
          <a:r>
            <a:rPr lang="fr-CA" sz="1100" baseline="0">
              <a:solidFill>
                <a:sysClr val="windowText" lastClr="000000"/>
              </a:solidFill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77933</xdr:colOff>
      <xdr:row>0</xdr:row>
      <xdr:rowOff>75557</xdr:rowOff>
    </xdr:from>
    <xdr:to>
      <xdr:col>0</xdr:col>
      <xdr:colOff>1277266</xdr:colOff>
      <xdr:row>2</xdr:row>
      <xdr:rowOff>171371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933" y="75557"/>
          <a:ext cx="1195523" cy="677927"/>
        </a:xfrm>
        <a:prstGeom prst="rect">
          <a:avLst/>
        </a:prstGeom>
      </xdr:spPr>
    </xdr:pic>
    <xdr:clientData/>
  </xdr:twoCellAnchor>
  <xdr:twoCellAnchor editAs="oneCell">
    <xdr:from>
      <xdr:col>3</xdr:col>
      <xdr:colOff>6764383</xdr:colOff>
      <xdr:row>25</xdr:row>
      <xdr:rowOff>16729</xdr:rowOff>
    </xdr:from>
    <xdr:to>
      <xdr:col>7</xdr:col>
      <xdr:colOff>1446905</xdr:colOff>
      <xdr:row>39</xdr:row>
      <xdr:rowOff>155863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1974" y="6874729"/>
          <a:ext cx="7116976" cy="4070362"/>
        </a:xfrm>
        <a:prstGeom prst="rect">
          <a:avLst/>
        </a:prstGeom>
      </xdr:spPr>
    </xdr:pic>
    <xdr:clientData/>
  </xdr:twoCellAnchor>
  <xdr:twoCellAnchor editAs="oneCell">
    <xdr:from>
      <xdr:col>3</xdr:col>
      <xdr:colOff>5897879</xdr:colOff>
      <xdr:row>0</xdr:row>
      <xdr:rowOff>89263</xdr:rowOff>
    </xdr:from>
    <xdr:to>
      <xdr:col>3</xdr:col>
      <xdr:colOff>6652258</xdr:colOff>
      <xdr:row>2</xdr:row>
      <xdr:rowOff>226980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BBCCB10-0646-442D-9334-9F0491A4C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6022" y="89263"/>
          <a:ext cx="763904" cy="722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77933</xdr:colOff>
      <xdr:row>0</xdr:row>
      <xdr:rowOff>75557</xdr:rowOff>
    </xdr:from>
    <xdr:to>
      <xdr:col>0</xdr:col>
      <xdr:colOff>1277266</xdr:colOff>
      <xdr:row>2</xdr:row>
      <xdr:rowOff>171371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933" y="75557"/>
          <a:ext cx="1199333" cy="676839"/>
        </a:xfrm>
        <a:prstGeom prst="rect">
          <a:avLst/>
        </a:prstGeom>
      </xdr:spPr>
    </xdr:pic>
    <xdr:clientData/>
  </xdr:twoCellAnchor>
  <xdr:twoCellAnchor editAs="oneCell">
    <xdr:from>
      <xdr:col>3</xdr:col>
      <xdr:colOff>6764383</xdr:colOff>
      <xdr:row>25</xdr:row>
      <xdr:rowOff>31965</xdr:rowOff>
    </xdr:from>
    <xdr:to>
      <xdr:col>7</xdr:col>
      <xdr:colOff>1628213</xdr:colOff>
      <xdr:row>40</xdr:row>
      <xdr:rowOff>121226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15110" y="6889965"/>
          <a:ext cx="7454148" cy="4262943"/>
        </a:xfrm>
        <a:prstGeom prst="rect">
          <a:avLst/>
        </a:prstGeom>
      </xdr:spPr>
    </xdr:pic>
    <xdr:clientData/>
  </xdr:twoCellAnchor>
  <xdr:twoCellAnchor editAs="oneCell">
    <xdr:from>
      <xdr:col>3</xdr:col>
      <xdr:colOff>5901419</xdr:colOff>
      <xdr:row>0</xdr:row>
      <xdr:rowOff>91440</xdr:rowOff>
    </xdr:from>
    <xdr:to>
      <xdr:col>3</xdr:col>
      <xdr:colOff>6651988</xdr:colOff>
      <xdr:row>2</xdr:row>
      <xdr:rowOff>229157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8E6952E-F0B3-4627-92F6-ABAC6538E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9562" y="91440"/>
          <a:ext cx="758189" cy="722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5D0C6-25D3-4994-885F-BE9204C1C496}">
  <sheetPr codeName="Feuil1"/>
  <dimension ref="A1:P89"/>
  <sheetViews>
    <sheetView tabSelected="1" topLeftCell="A3" zoomScale="55" zoomScaleNormal="55" workbookViewId="0">
      <selection activeCell="B21" sqref="B21"/>
    </sheetView>
  </sheetViews>
  <sheetFormatPr baseColWidth="10" defaultColWidth="11.5546875" defaultRowHeight="14.4" x14ac:dyDescent="0.3"/>
  <cols>
    <col min="1" max="1" width="65.5546875" style="4" bestFit="1" customWidth="1"/>
    <col min="2" max="2" width="31.21875" style="4" bestFit="1" customWidth="1"/>
    <col min="3" max="3" width="21.109375" style="4" bestFit="1" customWidth="1"/>
    <col min="4" max="4" width="104.5546875" style="4" customWidth="1"/>
    <col min="5" max="5" width="11.5546875" style="4"/>
    <col min="6" max="6" width="27" style="4" customWidth="1"/>
    <col min="7" max="7" width="42.88671875" style="4" customWidth="1"/>
    <col min="8" max="8" width="43.6640625" style="4" customWidth="1"/>
    <col min="9" max="9" width="11.5546875" style="4"/>
    <col min="10" max="10" width="11.5546875" style="4" customWidth="1"/>
    <col min="11" max="16384" width="11.5546875" style="4"/>
  </cols>
  <sheetData>
    <row r="1" spans="1:16" ht="6.6" customHeight="1" x14ac:dyDescent="0.3">
      <c r="A1" s="27"/>
      <c r="B1" s="28"/>
      <c r="C1" s="28"/>
      <c r="D1" s="29"/>
      <c r="E1" s="27"/>
      <c r="F1" s="28"/>
      <c r="G1" s="28"/>
      <c r="H1" s="28"/>
      <c r="I1" s="29"/>
    </row>
    <row r="2" spans="1:16" ht="21" customHeight="1" thickBot="1" x14ac:dyDescent="0.35">
      <c r="A2" s="19"/>
      <c r="B2"/>
      <c r="D2" s="20"/>
      <c r="E2" s="19"/>
      <c r="I2" s="20"/>
    </row>
    <row r="3" spans="1:16" ht="21" customHeight="1" x14ac:dyDescent="0.3">
      <c r="A3" s="19"/>
      <c r="D3" s="20"/>
      <c r="E3" s="19"/>
      <c r="F3" s="98" t="s">
        <v>20</v>
      </c>
      <c r="G3" s="99"/>
      <c r="H3" s="100"/>
      <c r="I3" s="20"/>
    </row>
    <row r="4" spans="1:16" ht="21" customHeight="1" thickBot="1" x14ac:dyDescent="0.35">
      <c r="A4" s="22"/>
      <c r="B4" s="23"/>
      <c r="C4" s="23"/>
      <c r="D4" s="24"/>
      <c r="E4" s="19"/>
      <c r="F4" s="101"/>
      <c r="G4" s="102"/>
      <c r="H4" s="103"/>
      <c r="I4" s="20"/>
    </row>
    <row r="5" spans="1:16" ht="15.75" customHeight="1" thickBot="1" x14ac:dyDescent="0.4">
      <c r="A5" s="94" t="s">
        <v>34</v>
      </c>
      <c r="B5" s="95"/>
      <c r="C5" s="96"/>
      <c r="D5" s="56" t="s">
        <v>35</v>
      </c>
      <c r="E5" s="19"/>
      <c r="F5" s="101"/>
      <c r="G5" s="102"/>
      <c r="H5" s="103"/>
      <c r="I5" s="20"/>
    </row>
    <row r="6" spans="1:16" ht="18.600000000000001" thickBot="1" x14ac:dyDescent="0.35">
      <c r="A6" s="90" t="s">
        <v>36</v>
      </c>
      <c r="B6" s="91"/>
      <c r="C6" s="92"/>
      <c r="D6" s="92"/>
      <c r="E6" s="19"/>
      <c r="F6" s="104"/>
      <c r="G6" s="105"/>
      <c r="H6" s="106"/>
      <c r="I6" s="20"/>
      <c r="N6" s="18"/>
    </row>
    <row r="7" spans="1:16" ht="18.600000000000001" thickBot="1" x14ac:dyDescent="0.35">
      <c r="A7" s="44" t="s">
        <v>21</v>
      </c>
      <c r="B7" s="14"/>
      <c r="C7" s="43" t="s">
        <v>1</v>
      </c>
      <c r="D7" s="111" t="s">
        <v>18</v>
      </c>
      <c r="E7" s="19"/>
      <c r="F7" s="84" t="s">
        <v>54</v>
      </c>
      <c r="G7" s="84" t="s">
        <v>0</v>
      </c>
      <c r="H7" s="85" t="s">
        <v>55</v>
      </c>
      <c r="I7" s="20"/>
      <c r="N7" s="18"/>
    </row>
    <row r="8" spans="1:16" ht="18.600000000000001" thickBot="1" x14ac:dyDescent="0.35">
      <c r="A8" s="79" t="s">
        <v>26</v>
      </c>
      <c r="B8" s="1">
        <f>ROUNDUP(B7/126,0)</f>
        <v>0</v>
      </c>
      <c r="C8" s="43"/>
      <c r="D8" s="112"/>
      <c r="E8" s="19"/>
      <c r="F8" s="5" t="s">
        <v>58</v>
      </c>
      <c r="G8" s="6" t="s">
        <v>2</v>
      </c>
      <c r="H8" s="6">
        <v>88</v>
      </c>
      <c r="I8" s="20"/>
      <c r="N8" s="18"/>
    </row>
    <row r="9" spans="1:16" ht="17.25" customHeight="1" thickBot="1" x14ac:dyDescent="0.4">
      <c r="A9" s="87" t="s">
        <v>40</v>
      </c>
      <c r="B9" s="88"/>
      <c r="C9" s="93"/>
      <c r="D9" s="88"/>
      <c r="E9" s="19"/>
      <c r="F9" s="7" t="s">
        <v>59</v>
      </c>
      <c r="G9" s="8" t="s">
        <v>3</v>
      </c>
      <c r="H9" s="8">
        <v>75</v>
      </c>
      <c r="I9" s="20"/>
      <c r="N9" s="18"/>
    </row>
    <row r="10" spans="1:16" ht="17.25" customHeight="1" thickBot="1" x14ac:dyDescent="0.35">
      <c r="A10" s="45" t="s">
        <v>87</v>
      </c>
      <c r="B10" s="14"/>
      <c r="C10" s="43" t="s">
        <v>17</v>
      </c>
      <c r="D10" s="80" t="s">
        <v>19</v>
      </c>
      <c r="E10" s="19"/>
      <c r="F10" s="41" t="s">
        <v>60</v>
      </c>
      <c r="G10" s="42" t="s">
        <v>4</v>
      </c>
      <c r="H10" s="42">
        <v>29</v>
      </c>
      <c r="I10" s="20"/>
      <c r="N10" s="18"/>
    </row>
    <row r="11" spans="1:16" ht="18" customHeight="1" thickBot="1" x14ac:dyDescent="0.4">
      <c r="A11" s="44" t="s">
        <v>23</v>
      </c>
      <c r="B11" s="73" t="e">
        <f>ROUND(B7/B10,1)</f>
        <v>#DIV/0!</v>
      </c>
      <c r="C11" s="43" t="s">
        <v>5</v>
      </c>
      <c r="D11" s="32"/>
      <c r="E11" s="19"/>
      <c r="F11" s="46"/>
      <c r="G11" s="47"/>
      <c r="H11" s="47"/>
      <c r="I11" s="20"/>
    </row>
    <row r="12" spans="1:16" ht="18" customHeight="1" thickBot="1" x14ac:dyDescent="0.4">
      <c r="A12" s="58" t="s">
        <v>24</v>
      </c>
      <c r="B12" s="78"/>
      <c r="C12" s="43"/>
      <c r="D12" s="33"/>
      <c r="E12" s="19"/>
      <c r="F12" s="46"/>
      <c r="G12" s="47"/>
      <c r="H12" s="47"/>
      <c r="I12" s="20"/>
    </row>
    <row r="13" spans="1:16" ht="18.600000000000001" thickBot="1" x14ac:dyDescent="0.4">
      <c r="A13" s="94" t="s">
        <v>70</v>
      </c>
      <c r="B13" s="95"/>
      <c r="C13" s="93"/>
      <c r="D13" s="97"/>
      <c r="E13" s="22"/>
      <c r="F13" s="23"/>
      <c r="G13" s="23"/>
      <c r="H13" s="23"/>
      <c r="I13" s="24"/>
      <c r="N13" s="18"/>
    </row>
    <row r="14" spans="1:16" ht="24" thickBot="1" x14ac:dyDescent="0.4">
      <c r="A14" s="48" t="s">
        <v>25</v>
      </c>
      <c r="B14" s="15"/>
      <c r="C14" s="49"/>
      <c r="D14" s="10"/>
      <c r="E14" s="9"/>
      <c r="F14" s="89" t="s">
        <v>63</v>
      </c>
      <c r="G14" s="89"/>
      <c r="H14" s="89"/>
      <c r="I14" s="51"/>
    </row>
    <row r="15" spans="1:16" ht="18.600000000000001" thickBot="1" x14ac:dyDescent="0.4">
      <c r="A15" s="50" t="s">
        <v>98</v>
      </c>
      <c r="B15" s="15"/>
      <c r="C15" s="30"/>
      <c r="D15" s="11"/>
      <c r="E15" s="9"/>
      <c r="F15" s="26"/>
      <c r="G15" s="26"/>
      <c r="H15" s="26"/>
      <c r="I15" s="51"/>
    </row>
    <row r="16" spans="1:16" ht="18.600000000000001" thickBot="1" x14ac:dyDescent="0.4">
      <c r="A16" s="50" t="s">
        <v>99</v>
      </c>
      <c r="B16" s="15"/>
      <c r="C16" s="30"/>
      <c r="D16" s="11" t="s">
        <v>30</v>
      </c>
      <c r="E16" s="9"/>
      <c r="F16" s="83" t="s">
        <v>67</v>
      </c>
      <c r="G16" s="83" t="s">
        <v>61</v>
      </c>
      <c r="H16" s="83" t="s">
        <v>68</v>
      </c>
      <c r="I16" s="51"/>
      <c r="P16" s="18"/>
    </row>
    <row r="17" spans="1:16" ht="29.4" thickBot="1" x14ac:dyDescent="0.4">
      <c r="A17" s="45" t="s">
        <v>27</v>
      </c>
      <c r="B17" s="1">
        <f>B16*B15*B14</f>
        <v>0</v>
      </c>
      <c r="C17" s="30"/>
      <c r="D17" s="12" t="s">
        <v>6</v>
      </c>
      <c r="E17" s="9" t="s">
        <v>6</v>
      </c>
      <c r="F17" s="81" t="s">
        <v>64</v>
      </c>
      <c r="G17" s="82" t="s">
        <v>69</v>
      </c>
      <c r="H17" s="81" t="s">
        <v>62</v>
      </c>
      <c r="I17" s="51"/>
      <c r="L17" s="4" t="s">
        <v>6</v>
      </c>
      <c r="P17" s="18"/>
    </row>
    <row r="18" spans="1:16" ht="43.8" thickBot="1" x14ac:dyDescent="0.35">
      <c r="A18" s="44" t="s">
        <v>14</v>
      </c>
      <c r="B18" s="13"/>
      <c r="C18" s="43" t="s">
        <v>7</v>
      </c>
      <c r="D18" s="40" t="s">
        <v>31</v>
      </c>
      <c r="E18" s="9" t="s">
        <v>6</v>
      </c>
      <c r="F18" s="81" t="s">
        <v>65</v>
      </c>
      <c r="G18" s="82" t="s">
        <v>91</v>
      </c>
      <c r="H18" s="81" t="s">
        <v>62</v>
      </c>
      <c r="I18" s="51"/>
      <c r="P18" s="18"/>
    </row>
    <row r="19" spans="1:16" ht="43.8" thickBot="1" x14ac:dyDescent="0.4">
      <c r="A19" s="54" t="s">
        <v>15</v>
      </c>
      <c r="B19" s="14"/>
      <c r="C19" s="52" t="s">
        <v>7</v>
      </c>
      <c r="D19" s="40" t="s">
        <v>31</v>
      </c>
      <c r="E19" s="9"/>
      <c r="F19" s="81" t="s">
        <v>66</v>
      </c>
      <c r="G19" s="82" t="s">
        <v>92</v>
      </c>
      <c r="H19" s="81">
        <v>0.3</v>
      </c>
      <c r="I19" s="51"/>
      <c r="P19" s="18"/>
    </row>
    <row r="20" spans="1:16" ht="21" thickBot="1" x14ac:dyDescent="0.4">
      <c r="A20" s="58" t="s">
        <v>16</v>
      </c>
      <c r="B20" s="14"/>
      <c r="C20" s="52" t="s">
        <v>7</v>
      </c>
      <c r="D20" s="40" t="s">
        <v>31</v>
      </c>
      <c r="E20" s="9"/>
      <c r="F20" s="26"/>
      <c r="G20" s="26"/>
      <c r="H20" s="26"/>
      <c r="I20" s="51"/>
      <c r="P20" s="18"/>
    </row>
    <row r="21" spans="1:16" ht="21" thickBot="1" x14ac:dyDescent="0.4">
      <c r="A21" s="58" t="s">
        <v>28</v>
      </c>
      <c r="B21" s="76">
        <f>IF(B12&lt;10%,0.3,1.2)</f>
        <v>0.3</v>
      </c>
      <c r="C21" s="52"/>
      <c r="D21" s="77" t="s">
        <v>71</v>
      </c>
      <c r="E21" s="9"/>
      <c r="F21" s="26"/>
      <c r="G21" s="26"/>
      <c r="H21" s="26"/>
      <c r="I21" s="51"/>
      <c r="P21" s="18"/>
    </row>
    <row r="22" spans="1:16" ht="18.600000000000001" thickBot="1" x14ac:dyDescent="0.4">
      <c r="A22" s="44" t="s">
        <v>95</v>
      </c>
      <c r="B22" s="1">
        <f>(B16*3.05)+(B20*2)</f>
        <v>0</v>
      </c>
      <c r="C22" s="52" t="s">
        <v>7</v>
      </c>
      <c r="D22" s="12"/>
      <c r="E22" s="9"/>
      <c r="F22" s="26"/>
      <c r="G22" s="26"/>
      <c r="H22" s="26"/>
      <c r="I22" s="51"/>
      <c r="P22" s="18"/>
    </row>
    <row r="23" spans="1:16" ht="18.600000000000001" thickBot="1" x14ac:dyDescent="0.4">
      <c r="A23" s="45" t="s">
        <v>96</v>
      </c>
      <c r="B23" s="1">
        <f>(B15-1)*B18+B19+(B21+0.15)</f>
        <v>0.44999999999999996</v>
      </c>
      <c r="C23" s="52" t="s">
        <v>7</v>
      </c>
      <c r="D23" s="12"/>
      <c r="E23" s="9"/>
      <c r="F23" s="26"/>
      <c r="G23" s="26"/>
      <c r="H23" s="26"/>
      <c r="I23" s="51"/>
      <c r="P23" s="18"/>
    </row>
    <row r="24" spans="1:16" ht="20.399999999999999" thickBot="1" x14ac:dyDescent="0.4">
      <c r="A24" s="44" t="s">
        <v>97</v>
      </c>
      <c r="B24" s="1">
        <f>B22*B23*B14</f>
        <v>0</v>
      </c>
      <c r="C24" s="52" t="s">
        <v>12</v>
      </c>
      <c r="D24" s="39" t="s">
        <v>32</v>
      </c>
      <c r="E24" s="9"/>
      <c r="F24" s="26"/>
      <c r="G24" s="26"/>
      <c r="H24" s="26"/>
      <c r="I24" s="51"/>
      <c r="P24" s="18"/>
    </row>
    <row r="25" spans="1:16" ht="18.600000000000001" thickBot="1" x14ac:dyDescent="0.35">
      <c r="A25" s="107" t="s">
        <v>41</v>
      </c>
      <c r="B25" s="108"/>
      <c r="C25" s="108"/>
      <c r="D25" s="109"/>
      <c r="E25" s="26"/>
      <c r="F25" s="26"/>
      <c r="G25" s="26"/>
      <c r="H25" s="26"/>
      <c r="I25" s="51"/>
    </row>
    <row r="26" spans="1:16" ht="18.600000000000001" thickBot="1" x14ac:dyDescent="0.4">
      <c r="A26" s="53" t="s">
        <v>33</v>
      </c>
      <c r="B26" s="13">
        <v>0.3</v>
      </c>
      <c r="C26" s="43" t="s">
        <v>7</v>
      </c>
      <c r="D26" s="25"/>
      <c r="E26" s="27"/>
      <c r="F26" s="28"/>
      <c r="G26" s="28"/>
      <c r="H26" s="28"/>
      <c r="I26" s="29"/>
    </row>
    <row r="27" spans="1:16" ht="43.8" customHeight="1" thickBot="1" x14ac:dyDescent="0.35">
      <c r="A27" s="45" t="s">
        <v>37</v>
      </c>
      <c r="B27" s="16">
        <f>((B26+0.3+0.1)*B24)-(B17*0.219)</f>
        <v>0</v>
      </c>
      <c r="C27" s="43" t="s">
        <v>13</v>
      </c>
      <c r="D27" s="59" t="s">
        <v>90</v>
      </c>
      <c r="E27" s="19"/>
      <c r="I27" s="20"/>
    </row>
    <row r="28" spans="1:16" ht="18.600000000000001" thickBot="1" x14ac:dyDescent="0.4">
      <c r="A28" s="44" t="s">
        <v>38</v>
      </c>
      <c r="B28" s="16">
        <f>B27*1.8</f>
        <v>0</v>
      </c>
      <c r="C28" s="43" t="s">
        <v>39</v>
      </c>
      <c r="D28" s="11"/>
      <c r="E28" s="19"/>
      <c r="I28" s="20"/>
    </row>
    <row r="29" spans="1:16" ht="18.600000000000001" thickBot="1" x14ac:dyDescent="0.4">
      <c r="A29" s="110" t="s">
        <v>42</v>
      </c>
      <c r="B29" s="93"/>
      <c r="C29" s="93"/>
      <c r="D29" s="93"/>
      <c r="E29" s="19"/>
      <c r="I29" s="20"/>
    </row>
    <row r="30" spans="1:16" ht="18.600000000000001" thickBot="1" x14ac:dyDescent="0.35">
      <c r="A30" s="44" t="s">
        <v>44</v>
      </c>
      <c r="B30" s="13"/>
      <c r="C30" s="43"/>
      <c r="D30" s="39" t="s">
        <v>86</v>
      </c>
      <c r="E30" s="19"/>
      <c r="I30" s="20"/>
    </row>
    <row r="31" spans="1:16" ht="18.600000000000001" thickBot="1" x14ac:dyDescent="0.4">
      <c r="A31" s="45" t="s">
        <v>45</v>
      </c>
      <c r="B31" s="1" t="str">
        <f>IF(B30="Distribution sous pression",B17*55,"N/A")</f>
        <v>N/A</v>
      </c>
      <c r="C31" s="43" t="s">
        <v>9</v>
      </c>
      <c r="D31" s="11"/>
      <c r="E31" s="19"/>
      <c r="I31" s="20"/>
    </row>
    <row r="32" spans="1:16" ht="18.600000000000001" thickBot="1" x14ac:dyDescent="0.4">
      <c r="A32" s="44" t="s">
        <v>46</v>
      </c>
      <c r="B32" s="17" t="str">
        <f>IF(B30="Distribution sous pression",B7/24,"N/A")</f>
        <v>N/A</v>
      </c>
      <c r="C32" s="43" t="s">
        <v>9</v>
      </c>
      <c r="D32" s="11"/>
      <c r="E32" s="19"/>
      <c r="I32" s="20"/>
    </row>
    <row r="33" spans="1:9" ht="18.600000000000001" thickBot="1" x14ac:dyDescent="0.4">
      <c r="A33" s="45" t="s">
        <v>47</v>
      </c>
      <c r="B33" s="17" t="str">
        <f>IF(B30="Distribution sous pression",B7/6,"N/A")</f>
        <v>N/A</v>
      </c>
      <c r="C33" s="43" t="s">
        <v>9</v>
      </c>
      <c r="D33" s="11"/>
      <c r="E33" s="19"/>
      <c r="I33" s="20"/>
    </row>
    <row r="34" spans="1:9" ht="18.600000000000001" thickBot="1" x14ac:dyDescent="0.4">
      <c r="A34" s="44" t="s">
        <v>88</v>
      </c>
      <c r="B34" s="1">
        <f>B15</f>
        <v>0</v>
      </c>
      <c r="C34" s="43" t="s">
        <v>56</v>
      </c>
      <c r="D34" s="11"/>
      <c r="E34" s="19"/>
      <c r="I34" s="20"/>
    </row>
    <row r="35" spans="1:9" ht="18.600000000000001" thickBot="1" x14ac:dyDescent="0.4">
      <c r="A35" s="54" t="s">
        <v>48</v>
      </c>
      <c r="B35" s="1">
        <f>IF(B30="Écoulement gravitaire",38,75)</f>
        <v>75</v>
      </c>
      <c r="C35" s="43" t="s">
        <v>57</v>
      </c>
      <c r="D35" s="11"/>
      <c r="E35" s="19"/>
      <c r="I35" s="20"/>
    </row>
    <row r="36" spans="1:9" ht="36.6" thickBot="1" x14ac:dyDescent="0.35">
      <c r="A36" s="45" t="s">
        <v>83</v>
      </c>
      <c r="B36" s="1">
        <f>B35*B34</f>
        <v>0</v>
      </c>
      <c r="C36" s="43" t="s">
        <v>10</v>
      </c>
      <c r="D36" s="59" t="s">
        <v>89</v>
      </c>
      <c r="E36" s="19"/>
      <c r="I36" s="20"/>
    </row>
    <row r="37" spans="1:9" ht="18.600000000000001" thickBot="1" x14ac:dyDescent="0.4">
      <c r="A37" s="87" t="s">
        <v>43</v>
      </c>
      <c r="B37" s="88"/>
      <c r="C37" s="88"/>
      <c r="D37" s="88"/>
      <c r="E37" s="19"/>
      <c r="I37" s="20"/>
    </row>
    <row r="38" spans="1:9" ht="18.600000000000001" thickBot="1" x14ac:dyDescent="0.4">
      <c r="A38" s="45" t="s">
        <v>49</v>
      </c>
      <c r="B38" s="34">
        <f>B15</f>
        <v>0</v>
      </c>
      <c r="C38" s="31"/>
      <c r="D38" s="36"/>
      <c r="I38" s="20"/>
    </row>
    <row r="39" spans="1:9" ht="18.600000000000001" thickBot="1" x14ac:dyDescent="0.4">
      <c r="A39" s="44" t="s">
        <v>50</v>
      </c>
      <c r="B39" s="34">
        <f>B15*B14</f>
        <v>0</v>
      </c>
      <c r="C39" s="32"/>
      <c r="D39" s="37"/>
      <c r="I39" s="20"/>
    </row>
    <row r="40" spans="1:9" ht="18.600000000000001" thickBot="1" x14ac:dyDescent="0.4">
      <c r="A40" s="54" t="s">
        <v>88</v>
      </c>
      <c r="B40" s="35">
        <f>B34</f>
        <v>0</v>
      </c>
      <c r="C40" s="32"/>
      <c r="D40" s="37"/>
      <c r="I40" s="20"/>
    </row>
    <row r="41" spans="1:9" ht="18.600000000000001" thickBot="1" x14ac:dyDescent="0.4">
      <c r="A41" s="2" t="s">
        <v>51</v>
      </c>
      <c r="B41" s="55">
        <f>B15*(B16-1)</f>
        <v>0</v>
      </c>
      <c r="C41" s="33"/>
      <c r="D41" s="38"/>
      <c r="E41" s="23"/>
      <c r="F41" s="23"/>
      <c r="G41" s="23"/>
      <c r="H41" s="23"/>
      <c r="I41" s="24"/>
    </row>
    <row r="42" spans="1:9" x14ac:dyDescent="0.3">
      <c r="A42" s="19"/>
      <c r="I42" s="20"/>
    </row>
    <row r="43" spans="1:9" x14ac:dyDescent="0.3">
      <c r="A43" s="19"/>
      <c r="I43" s="20"/>
    </row>
    <row r="44" spans="1:9" x14ac:dyDescent="0.3">
      <c r="A44" s="19"/>
      <c r="D44" s="60" t="s">
        <v>52</v>
      </c>
      <c r="I44" s="20"/>
    </row>
    <row r="45" spans="1:9" x14ac:dyDescent="0.3">
      <c r="A45" s="19"/>
      <c r="I45" s="20"/>
    </row>
    <row r="46" spans="1:9" x14ac:dyDescent="0.3">
      <c r="A46" s="19"/>
      <c r="I46" s="20"/>
    </row>
    <row r="47" spans="1:9" x14ac:dyDescent="0.3">
      <c r="A47" s="19"/>
      <c r="I47" s="20"/>
    </row>
    <row r="48" spans="1:9" x14ac:dyDescent="0.3">
      <c r="A48" s="19"/>
      <c r="I48" s="20"/>
    </row>
    <row r="49" spans="1:9" x14ac:dyDescent="0.3">
      <c r="A49" s="19"/>
      <c r="I49" s="20"/>
    </row>
    <row r="50" spans="1:9" x14ac:dyDescent="0.3">
      <c r="A50" s="19"/>
      <c r="I50" s="20"/>
    </row>
    <row r="51" spans="1:9" x14ac:dyDescent="0.3">
      <c r="A51" s="19"/>
      <c r="D51" s="21"/>
      <c r="I51" s="20"/>
    </row>
    <row r="52" spans="1:9" x14ac:dyDescent="0.3">
      <c r="A52" s="19"/>
      <c r="I52" s="20"/>
    </row>
    <row r="53" spans="1:9" x14ac:dyDescent="0.3">
      <c r="A53" s="19"/>
      <c r="I53" s="20"/>
    </row>
    <row r="54" spans="1:9" x14ac:dyDescent="0.3">
      <c r="A54" s="19"/>
      <c r="I54" s="20"/>
    </row>
    <row r="55" spans="1:9" x14ac:dyDescent="0.3">
      <c r="A55" s="19"/>
      <c r="I55" s="20"/>
    </row>
    <row r="56" spans="1:9" x14ac:dyDescent="0.3">
      <c r="A56" s="19"/>
      <c r="I56" s="20"/>
    </row>
    <row r="57" spans="1:9" x14ac:dyDescent="0.3">
      <c r="A57" s="19"/>
      <c r="I57" s="20"/>
    </row>
    <row r="58" spans="1:9" x14ac:dyDescent="0.3">
      <c r="A58" s="19"/>
      <c r="I58" s="20"/>
    </row>
    <row r="59" spans="1:9" x14ac:dyDescent="0.3">
      <c r="A59" s="19"/>
      <c r="I59" s="20"/>
    </row>
    <row r="60" spans="1:9" x14ac:dyDescent="0.3">
      <c r="A60" s="19"/>
      <c r="I60" s="20"/>
    </row>
    <row r="61" spans="1:9" x14ac:dyDescent="0.3">
      <c r="A61" s="19"/>
      <c r="I61" s="20"/>
    </row>
    <row r="62" spans="1:9" x14ac:dyDescent="0.3">
      <c r="A62" s="19"/>
      <c r="I62" s="20"/>
    </row>
    <row r="63" spans="1:9" x14ac:dyDescent="0.3">
      <c r="A63" s="19"/>
      <c r="I63" s="20"/>
    </row>
    <row r="64" spans="1:9" x14ac:dyDescent="0.3">
      <c r="A64" s="19"/>
      <c r="I64" s="20"/>
    </row>
    <row r="65" spans="1:9" x14ac:dyDescent="0.3">
      <c r="A65" s="19"/>
      <c r="I65" s="20"/>
    </row>
    <row r="66" spans="1:9" x14ac:dyDescent="0.3">
      <c r="A66" s="19"/>
      <c r="D66" s="60" t="s">
        <v>53</v>
      </c>
      <c r="I66" s="20"/>
    </row>
    <row r="67" spans="1:9" x14ac:dyDescent="0.3">
      <c r="A67" s="19"/>
      <c r="I67" s="20"/>
    </row>
    <row r="68" spans="1:9" x14ac:dyDescent="0.3">
      <c r="A68" s="19"/>
      <c r="I68" s="20"/>
    </row>
    <row r="69" spans="1:9" x14ac:dyDescent="0.3">
      <c r="A69" s="19"/>
      <c r="I69" s="20"/>
    </row>
    <row r="70" spans="1:9" x14ac:dyDescent="0.3">
      <c r="A70" s="19"/>
      <c r="I70" s="20"/>
    </row>
    <row r="71" spans="1:9" x14ac:dyDescent="0.3">
      <c r="A71" s="19"/>
      <c r="I71" s="20"/>
    </row>
    <row r="72" spans="1:9" x14ac:dyDescent="0.3">
      <c r="A72" s="19"/>
      <c r="I72" s="20"/>
    </row>
    <row r="73" spans="1:9" x14ac:dyDescent="0.3">
      <c r="A73" s="19"/>
      <c r="I73" s="20"/>
    </row>
    <row r="74" spans="1:9" x14ac:dyDescent="0.3">
      <c r="A74" s="19"/>
      <c r="I74" s="20"/>
    </row>
    <row r="75" spans="1:9" x14ac:dyDescent="0.3">
      <c r="A75" s="19"/>
      <c r="I75" s="20"/>
    </row>
    <row r="76" spans="1:9" x14ac:dyDescent="0.3">
      <c r="A76" s="19"/>
      <c r="I76" s="20"/>
    </row>
    <row r="77" spans="1:9" x14ac:dyDescent="0.3">
      <c r="A77" s="19"/>
      <c r="I77" s="20"/>
    </row>
    <row r="78" spans="1:9" x14ac:dyDescent="0.3">
      <c r="A78" s="19"/>
      <c r="I78" s="20"/>
    </row>
    <row r="79" spans="1:9" x14ac:dyDescent="0.3">
      <c r="A79" s="19"/>
      <c r="I79" s="20"/>
    </row>
    <row r="80" spans="1:9" x14ac:dyDescent="0.3">
      <c r="A80" s="19"/>
      <c r="I80" s="20"/>
    </row>
    <row r="81" spans="1:9" x14ac:dyDescent="0.3">
      <c r="A81" s="19"/>
      <c r="I81" s="20"/>
    </row>
    <row r="82" spans="1:9" x14ac:dyDescent="0.3">
      <c r="A82" s="19"/>
      <c r="I82" s="20"/>
    </row>
    <row r="83" spans="1:9" x14ac:dyDescent="0.3">
      <c r="A83" s="19"/>
      <c r="I83" s="20"/>
    </row>
    <row r="84" spans="1:9" x14ac:dyDescent="0.3">
      <c r="A84" s="19"/>
      <c r="I84" s="20"/>
    </row>
    <row r="85" spans="1:9" x14ac:dyDescent="0.3">
      <c r="A85" s="19"/>
      <c r="I85" s="20"/>
    </row>
    <row r="86" spans="1:9" x14ac:dyDescent="0.3">
      <c r="A86" s="19"/>
      <c r="I86" s="20"/>
    </row>
    <row r="87" spans="1:9" x14ac:dyDescent="0.3">
      <c r="A87" s="19"/>
      <c r="I87" s="20"/>
    </row>
    <row r="88" spans="1:9" x14ac:dyDescent="0.3">
      <c r="A88" s="19"/>
      <c r="I88" s="20"/>
    </row>
    <row r="89" spans="1:9" ht="15" thickBot="1" x14ac:dyDescent="0.35">
      <c r="A89" s="22"/>
      <c r="B89" s="23"/>
      <c r="C89" s="23"/>
      <c r="D89" s="23"/>
      <c r="E89" s="23"/>
      <c r="F89" s="23"/>
      <c r="G89" s="23"/>
      <c r="H89" s="23"/>
      <c r="I89" s="24"/>
    </row>
  </sheetData>
  <sheetProtection sheet="1" objects="1" scenarios="1"/>
  <protectedRanges>
    <protectedRange sqref="B7 B10 B14:B16 B18:B21 B26 B30 B12" name="Perm1"/>
  </protectedRanges>
  <sortState xmlns:xlrd2="http://schemas.microsoft.com/office/spreadsheetml/2017/richdata2" ref="P16:P24">
    <sortCondition ref="P16:P24"/>
  </sortState>
  <mergeCells count="10">
    <mergeCell ref="A37:D37"/>
    <mergeCell ref="F14:H14"/>
    <mergeCell ref="A6:D6"/>
    <mergeCell ref="A9:D9"/>
    <mergeCell ref="A5:C5"/>
    <mergeCell ref="A13:D13"/>
    <mergeCell ref="F3:H6"/>
    <mergeCell ref="A25:D25"/>
    <mergeCell ref="A29:D29"/>
    <mergeCell ref="D7:D8"/>
  </mergeCells>
  <conditionalFormatting sqref="B17">
    <cfRule type="cellIs" dxfId="17" priority="3" operator="lessThan">
      <formula>$B$8</formula>
    </cfRule>
  </conditionalFormatting>
  <conditionalFormatting sqref="B18:B20">
    <cfRule type="cellIs" dxfId="16" priority="7" operator="lessThan">
      <formula>0.3</formula>
    </cfRule>
  </conditionalFormatting>
  <conditionalFormatting sqref="B24">
    <cfRule type="cellIs" dxfId="15" priority="1" operator="lessThan">
      <formula>$B$11</formula>
    </cfRule>
  </conditionalFormatting>
  <conditionalFormatting sqref="B26">
    <cfRule type="cellIs" dxfId="14" priority="2" operator="lessThan">
      <formula>0.3</formula>
    </cfRule>
  </conditionalFormatting>
  <dataValidations count="2">
    <dataValidation type="list" allowBlank="1" showInputMessage="1" showErrorMessage="1" sqref="B30" xr:uid="{DFA8A96F-3C30-4729-AFB3-23889C4A05EF}">
      <formula1>"Écoulement gravitaire,Distribution sous pression"</formula1>
    </dataValidation>
    <dataValidation type="list" allowBlank="1" showInputMessage="1" showErrorMessage="1" sqref="B10" xr:uid="{6C5049A7-F400-4F4A-B08D-97BE22DCEFFD}">
      <formula1>"88,75,29"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8E174-7506-4EC4-B5BF-75A5B9CFF956}">
  <sheetPr codeName="Feuil3"/>
  <dimension ref="A1:P89"/>
  <sheetViews>
    <sheetView topLeftCell="A12" zoomScale="55" zoomScaleNormal="55" workbookViewId="0">
      <selection activeCell="A18" sqref="A18"/>
    </sheetView>
  </sheetViews>
  <sheetFormatPr baseColWidth="10" defaultColWidth="11.5546875" defaultRowHeight="14.4" x14ac:dyDescent="0.3"/>
  <cols>
    <col min="1" max="1" width="65.5546875" style="4" bestFit="1" customWidth="1"/>
    <col min="2" max="2" width="31.21875" style="4" bestFit="1" customWidth="1"/>
    <col min="3" max="3" width="21.109375" style="4" customWidth="1"/>
    <col min="4" max="4" width="99" style="4" customWidth="1"/>
    <col min="5" max="5" width="11.5546875" style="4"/>
    <col min="6" max="6" width="27" style="4" customWidth="1"/>
    <col min="7" max="7" width="42.6640625" style="4" customWidth="1"/>
    <col min="8" max="8" width="41.44140625" style="4" customWidth="1"/>
    <col min="9" max="9" width="11.5546875" style="4"/>
    <col min="10" max="10" width="11.5546875" style="4" customWidth="1"/>
    <col min="11" max="16384" width="11.5546875" style="4"/>
  </cols>
  <sheetData>
    <row r="1" spans="1:16" ht="6.6" customHeight="1" x14ac:dyDescent="0.3">
      <c r="A1" s="27"/>
      <c r="B1" s="28"/>
      <c r="C1" s="28"/>
      <c r="D1" s="29"/>
      <c r="E1" s="27"/>
      <c r="F1" s="28"/>
      <c r="G1" s="28"/>
      <c r="H1" s="28"/>
      <c r="I1" s="29"/>
    </row>
    <row r="2" spans="1:16" ht="21" customHeight="1" thickBot="1" x14ac:dyDescent="0.35">
      <c r="A2" s="19"/>
      <c r="D2" s="20"/>
      <c r="E2" s="19"/>
      <c r="I2" s="20"/>
    </row>
    <row r="3" spans="1:16" ht="21" customHeight="1" x14ac:dyDescent="0.3">
      <c r="A3" s="19"/>
      <c r="D3" s="20"/>
      <c r="E3" s="19"/>
      <c r="F3" s="98" t="s">
        <v>20</v>
      </c>
      <c r="G3" s="99"/>
      <c r="H3" s="100"/>
      <c r="I3" s="20"/>
    </row>
    <row r="4" spans="1:16" ht="21" customHeight="1" thickBot="1" x14ac:dyDescent="0.35">
      <c r="A4" s="22"/>
      <c r="B4" s="23"/>
      <c r="C4" s="23"/>
      <c r="D4" s="24"/>
      <c r="E4" s="19"/>
      <c r="F4" s="101"/>
      <c r="G4" s="102"/>
      <c r="H4" s="103"/>
      <c r="I4" s="20"/>
    </row>
    <row r="5" spans="1:16" ht="15.75" customHeight="1" thickBot="1" x14ac:dyDescent="0.4">
      <c r="A5" s="94" t="s">
        <v>34</v>
      </c>
      <c r="B5" s="95"/>
      <c r="C5" s="96"/>
      <c r="D5" s="56" t="s">
        <v>35</v>
      </c>
      <c r="E5" s="19"/>
      <c r="F5" s="101"/>
      <c r="G5" s="102"/>
      <c r="H5" s="103"/>
      <c r="I5" s="20"/>
    </row>
    <row r="6" spans="1:16" ht="18.600000000000001" customHeight="1" thickBot="1" x14ac:dyDescent="0.35">
      <c r="A6" s="90" t="s">
        <v>36</v>
      </c>
      <c r="B6" s="91"/>
      <c r="C6" s="92"/>
      <c r="D6" s="92"/>
      <c r="E6" s="19"/>
      <c r="F6" s="104"/>
      <c r="G6" s="105"/>
      <c r="H6" s="106"/>
      <c r="I6" s="20"/>
      <c r="N6" s="18"/>
    </row>
    <row r="7" spans="1:16" ht="28.8" customHeight="1" thickBot="1" x14ac:dyDescent="0.35">
      <c r="A7" s="44" t="s">
        <v>21</v>
      </c>
      <c r="B7" s="14">
        <v>3000</v>
      </c>
      <c r="C7" s="43" t="s">
        <v>1</v>
      </c>
      <c r="D7" s="111" t="s">
        <v>18</v>
      </c>
      <c r="E7" s="19"/>
      <c r="F7" s="84" t="s">
        <v>54</v>
      </c>
      <c r="G7" s="84" t="s">
        <v>0</v>
      </c>
      <c r="H7" s="85" t="s">
        <v>55</v>
      </c>
      <c r="I7" s="20"/>
      <c r="N7" s="18"/>
    </row>
    <row r="8" spans="1:16" ht="17.25" customHeight="1" thickBot="1" x14ac:dyDescent="0.35">
      <c r="A8" s="79" t="s">
        <v>26</v>
      </c>
      <c r="B8" s="1">
        <f>ROUNDUP(B7/126,0)</f>
        <v>24</v>
      </c>
      <c r="C8" s="43"/>
      <c r="D8" s="112"/>
      <c r="E8" s="19"/>
      <c r="F8" s="5" t="s">
        <v>58</v>
      </c>
      <c r="G8" s="6" t="s">
        <v>2</v>
      </c>
      <c r="H8" s="6">
        <v>88</v>
      </c>
      <c r="I8" s="20"/>
      <c r="N8" s="18"/>
    </row>
    <row r="9" spans="1:16" ht="17.25" customHeight="1" thickBot="1" x14ac:dyDescent="0.4">
      <c r="A9" s="87" t="s">
        <v>40</v>
      </c>
      <c r="B9" s="88"/>
      <c r="C9" s="93"/>
      <c r="D9" s="93"/>
      <c r="E9" s="19"/>
      <c r="F9" s="7" t="s">
        <v>59</v>
      </c>
      <c r="G9" s="8" t="s">
        <v>3</v>
      </c>
      <c r="H9" s="8">
        <v>75</v>
      </c>
      <c r="I9" s="20"/>
      <c r="N9" s="18"/>
    </row>
    <row r="10" spans="1:16" ht="17.25" customHeight="1" thickBot="1" x14ac:dyDescent="0.35">
      <c r="A10" s="45" t="s">
        <v>87</v>
      </c>
      <c r="B10" s="14">
        <v>29</v>
      </c>
      <c r="C10" s="43" t="s">
        <v>17</v>
      </c>
      <c r="D10" s="75" t="s">
        <v>19</v>
      </c>
      <c r="E10" s="19"/>
      <c r="F10" s="41" t="s">
        <v>60</v>
      </c>
      <c r="G10" s="42" t="s">
        <v>4</v>
      </c>
      <c r="H10" s="42">
        <v>29</v>
      </c>
      <c r="I10" s="20"/>
      <c r="N10" s="18"/>
    </row>
    <row r="11" spans="1:16" ht="18" customHeight="1" thickBot="1" x14ac:dyDescent="0.4">
      <c r="A11" s="44" t="s">
        <v>23</v>
      </c>
      <c r="B11" s="1">
        <f>ROUND(B7/B10,1)</f>
        <v>103.4</v>
      </c>
      <c r="C11" s="43" t="s">
        <v>5</v>
      </c>
      <c r="D11" s="11"/>
      <c r="E11" s="19"/>
      <c r="F11" s="46"/>
      <c r="G11" s="47"/>
      <c r="H11" s="47"/>
      <c r="I11" s="20"/>
    </row>
    <row r="12" spans="1:16" ht="18" customHeight="1" thickBot="1" x14ac:dyDescent="0.4">
      <c r="A12" s="58" t="s">
        <v>24</v>
      </c>
      <c r="B12" s="74">
        <v>0.03</v>
      </c>
      <c r="C12" s="43"/>
      <c r="D12" s="33"/>
      <c r="E12" s="19"/>
      <c r="F12" s="46"/>
      <c r="G12" s="47"/>
      <c r="H12" s="47"/>
      <c r="I12" s="20"/>
    </row>
    <row r="13" spans="1:16" ht="18.600000000000001" thickBot="1" x14ac:dyDescent="0.4">
      <c r="A13" s="87" t="s">
        <v>70</v>
      </c>
      <c r="B13" s="88"/>
      <c r="C13" s="93"/>
      <c r="D13" s="93"/>
      <c r="E13" s="22"/>
      <c r="F13" s="23"/>
      <c r="G13" s="23"/>
      <c r="H13" s="23"/>
      <c r="I13" s="24"/>
      <c r="N13" s="18"/>
    </row>
    <row r="14" spans="1:16" ht="24" thickBot="1" x14ac:dyDescent="0.4">
      <c r="A14" s="48" t="s">
        <v>25</v>
      </c>
      <c r="B14" s="15">
        <v>1</v>
      </c>
      <c r="C14" s="49"/>
      <c r="D14" s="10"/>
      <c r="E14" s="9"/>
      <c r="F14" s="89" t="s">
        <v>63</v>
      </c>
      <c r="G14" s="89"/>
      <c r="H14" s="89"/>
      <c r="I14" s="51"/>
    </row>
    <row r="15" spans="1:16" ht="18.600000000000001" thickBot="1" x14ac:dyDescent="0.4">
      <c r="A15" s="50" t="s">
        <v>98</v>
      </c>
      <c r="B15" s="15">
        <v>4</v>
      </c>
      <c r="C15" s="30"/>
      <c r="D15" s="11"/>
      <c r="E15" s="9"/>
      <c r="F15" s="26"/>
      <c r="G15" s="26"/>
      <c r="H15" s="26"/>
      <c r="I15" s="51"/>
    </row>
    <row r="16" spans="1:16" ht="18.600000000000001" thickBot="1" x14ac:dyDescent="0.4">
      <c r="A16" s="50" t="s">
        <v>99</v>
      </c>
      <c r="B16" s="15">
        <v>6</v>
      </c>
      <c r="C16" s="30"/>
      <c r="D16" s="11" t="s">
        <v>30</v>
      </c>
      <c r="E16" s="9"/>
      <c r="F16" s="86" t="s">
        <v>67</v>
      </c>
      <c r="G16" s="86" t="s">
        <v>61</v>
      </c>
      <c r="H16" s="86" t="s">
        <v>68</v>
      </c>
      <c r="I16" s="51"/>
      <c r="P16" s="18"/>
    </row>
    <row r="17" spans="1:16" ht="29.4" thickBot="1" x14ac:dyDescent="0.4">
      <c r="A17" s="45" t="s">
        <v>27</v>
      </c>
      <c r="B17" s="1">
        <f>B16*B15*B14</f>
        <v>24</v>
      </c>
      <c r="C17" s="30"/>
      <c r="D17" s="12" t="s">
        <v>6</v>
      </c>
      <c r="E17" s="9" t="s">
        <v>6</v>
      </c>
      <c r="F17" s="81" t="s">
        <v>64</v>
      </c>
      <c r="G17" s="82" t="s">
        <v>69</v>
      </c>
      <c r="H17" s="81" t="s">
        <v>62</v>
      </c>
      <c r="I17" s="51"/>
      <c r="L17" s="4" t="s">
        <v>6</v>
      </c>
      <c r="P17" s="18"/>
    </row>
    <row r="18" spans="1:16" ht="43.8" thickBot="1" x14ac:dyDescent="0.35">
      <c r="A18" s="44" t="s">
        <v>14</v>
      </c>
      <c r="B18" s="13">
        <v>1.5</v>
      </c>
      <c r="C18" s="43" t="s">
        <v>7</v>
      </c>
      <c r="D18" s="40" t="s">
        <v>31</v>
      </c>
      <c r="E18" s="9" t="s">
        <v>6</v>
      </c>
      <c r="F18" s="81" t="s">
        <v>65</v>
      </c>
      <c r="G18" s="82" t="s">
        <v>91</v>
      </c>
      <c r="H18" s="81" t="s">
        <v>62</v>
      </c>
      <c r="I18" s="51"/>
      <c r="P18" s="18"/>
    </row>
    <row r="19" spans="1:16" ht="43.8" thickBot="1" x14ac:dyDescent="0.4">
      <c r="A19" s="54" t="s">
        <v>15</v>
      </c>
      <c r="B19" s="14">
        <v>0.45</v>
      </c>
      <c r="C19" s="52" t="s">
        <v>7</v>
      </c>
      <c r="D19" s="40" t="s">
        <v>31</v>
      </c>
      <c r="E19" s="9"/>
      <c r="F19" s="81" t="s">
        <v>66</v>
      </c>
      <c r="G19" s="82" t="s">
        <v>92</v>
      </c>
      <c r="H19" s="81">
        <v>0.3</v>
      </c>
      <c r="I19" s="51"/>
      <c r="P19" s="18"/>
    </row>
    <row r="20" spans="1:16" ht="21" thickBot="1" x14ac:dyDescent="0.4">
      <c r="A20" s="58" t="s">
        <v>16</v>
      </c>
      <c r="B20" s="57">
        <v>0.45</v>
      </c>
      <c r="C20" s="52" t="s">
        <v>7</v>
      </c>
      <c r="D20" s="40" t="s">
        <v>31</v>
      </c>
      <c r="E20" s="9"/>
      <c r="F20" s="26"/>
      <c r="G20" s="26"/>
      <c r="H20" s="26"/>
      <c r="I20" s="51"/>
      <c r="P20" s="18"/>
    </row>
    <row r="21" spans="1:16" ht="21" thickBot="1" x14ac:dyDescent="0.4">
      <c r="A21" s="58" t="s">
        <v>28</v>
      </c>
      <c r="B21" s="76">
        <f>IF(B12&lt;10%,0.3,1.2)</f>
        <v>0.3</v>
      </c>
      <c r="C21" s="52"/>
      <c r="D21" s="77" t="s">
        <v>71</v>
      </c>
      <c r="E21" s="9"/>
      <c r="F21" s="26"/>
      <c r="G21" s="26"/>
      <c r="H21" s="26"/>
      <c r="I21" s="51"/>
      <c r="P21" s="18"/>
    </row>
    <row r="22" spans="1:16" ht="18.600000000000001" thickBot="1" x14ac:dyDescent="0.4">
      <c r="A22" s="44" t="s">
        <v>93</v>
      </c>
      <c r="B22" s="1">
        <f>(B16*3.05)+(B20*2)</f>
        <v>19.199999999999996</v>
      </c>
      <c r="C22" s="52" t="s">
        <v>7</v>
      </c>
      <c r="D22" s="12"/>
      <c r="E22" s="9"/>
      <c r="F22" s="26"/>
      <c r="G22" s="26"/>
      <c r="H22" s="26"/>
      <c r="I22" s="51"/>
      <c r="P22" s="18"/>
    </row>
    <row r="23" spans="1:16" ht="18.600000000000001" thickBot="1" x14ac:dyDescent="0.4">
      <c r="A23" s="45" t="s">
        <v>94</v>
      </c>
      <c r="B23" s="1">
        <f>IF(B21=1.2,(B19*2)+(B18*(B15-1))+0.9,(B19*2)+(B18*(B15-1)))</f>
        <v>5.4</v>
      </c>
      <c r="C23" s="52" t="s">
        <v>7</v>
      </c>
      <c r="D23" s="12"/>
      <c r="E23" s="9"/>
      <c r="F23" s="26"/>
      <c r="G23" s="26"/>
      <c r="H23" s="26"/>
      <c r="I23" s="51"/>
      <c r="P23" s="18"/>
    </row>
    <row r="24" spans="1:16" ht="20.399999999999999" thickBot="1" x14ac:dyDescent="0.4">
      <c r="A24" s="44" t="s">
        <v>29</v>
      </c>
      <c r="B24" s="1">
        <f>B22*B23</f>
        <v>103.67999999999998</v>
      </c>
      <c r="C24" s="52" t="s">
        <v>12</v>
      </c>
      <c r="D24" s="39" t="s">
        <v>32</v>
      </c>
      <c r="E24" s="9"/>
      <c r="F24" s="26"/>
      <c r="G24" s="26"/>
      <c r="H24" s="26"/>
      <c r="I24" s="51"/>
      <c r="P24" s="18"/>
    </row>
    <row r="25" spans="1:16" ht="18.600000000000001" thickBot="1" x14ac:dyDescent="0.35">
      <c r="A25" s="107" t="s">
        <v>41</v>
      </c>
      <c r="B25" s="108"/>
      <c r="C25" s="108"/>
      <c r="D25" s="109"/>
      <c r="E25" s="26"/>
      <c r="F25" s="26"/>
      <c r="G25" s="26"/>
      <c r="H25" s="26"/>
      <c r="I25" s="51"/>
    </row>
    <row r="26" spans="1:16" ht="18.600000000000001" thickBot="1" x14ac:dyDescent="0.4">
      <c r="A26" s="53" t="s">
        <v>33</v>
      </c>
      <c r="B26" s="13">
        <v>0.3</v>
      </c>
      <c r="C26" s="43" t="s">
        <v>7</v>
      </c>
      <c r="D26" s="25"/>
      <c r="E26" s="27"/>
      <c r="F26" s="28"/>
      <c r="G26" s="28"/>
      <c r="H26" s="28"/>
      <c r="I26" s="29"/>
    </row>
    <row r="27" spans="1:16" ht="43.8" customHeight="1" thickBot="1" x14ac:dyDescent="0.35">
      <c r="A27" s="45" t="s">
        <v>37</v>
      </c>
      <c r="B27" s="16">
        <f>((B26+0.3+0.1)*B24)-(B17*0.219)</f>
        <v>67.319999999999979</v>
      </c>
      <c r="C27" s="43" t="s">
        <v>13</v>
      </c>
      <c r="D27" s="59" t="s">
        <v>90</v>
      </c>
      <c r="E27" s="19"/>
      <c r="I27" s="20"/>
    </row>
    <row r="28" spans="1:16" ht="18.600000000000001" thickBot="1" x14ac:dyDescent="0.4">
      <c r="A28" s="44" t="s">
        <v>38</v>
      </c>
      <c r="B28" s="16">
        <f>B27*1.8</f>
        <v>121.17599999999996</v>
      </c>
      <c r="C28" s="43" t="s">
        <v>8</v>
      </c>
      <c r="D28" s="11"/>
      <c r="E28" s="19"/>
      <c r="I28" s="20"/>
    </row>
    <row r="29" spans="1:16" ht="18.600000000000001" thickBot="1" x14ac:dyDescent="0.4">
      <c r="A29" s="110" t="s">
        <v>42</v>
      </c>
      <c r="B29" s="93"/>
      <c r="C29" s="93"/>
      <c r="D29" s="93"/>
      <c r="E29" s="19"/>
      <c r="I29" s="20"/>
    </row>
    <row r="30" spans="1:16" ht="18.600000000000001" thickBot="1" x14ac:dyDescent="0.35">
      <c r="A30" s="44" t="s">
        <v>44</v>
      </c>
      <c r="B30" s="13" t="s">
        <v>85</v>
      </c>
      <c r="C30" s="43"/>
      <c r="D30" s="39" t="s">
        <v>86</v>
      </c>
      <c r="E30" s="19"/>
      <c r="I30" s="20"/>
    </row>
    <row r="31" spans="1:16" ht="18.600000000000001" thickBot="1" x14ac:dyDescent="0.4">
      <c r="A31" s="45" t="s">
        <v>45</v>
      </c>
      <c r="B31" s="1">
        <f>IF(B30="Distribution sous pression",B17*55,"N/A")</f>
        <v>1320</v>
      </c>
      <c r="C31" s="43" t="s">
        <v>9</v>
      </c>
      <c r="D31" s="11"/>
      <c r="E31" s="19"/>
      <c r="I31" s="20"/>
    </row>
    <row r="32" spans="1:16" ht="18.600000000000001" thickBot="1" x14ac:dyDescent="0.4">
      <c r="A32" s="44" t="s">
        <v>46</v>
      </c>
      <c r="B32" s="17">
        <f>IF(B30="Distribution sous pression",B7/24,"N/A")</f>
        <v>125</v>
      </c>
      <c r="C32" s="43" t="s">
        <v>9</v>
      </c>
      <c r="D32" s="11"/>
      <c r="E32" s="19"/>
      <c r="I32" s="20"/>
    </row>
    <row r="33" spans="1:9" ht="18.600000000000001" thickBot="1" x14ac:dyDescent="0.4">
      <c r="A33" s="45" t="s">
        <v>47</v>
      </c>
      <c r="B33" s="17">
        <f>IF(B30="Distribution sous pression",B7/6,"N/A")</f>
        <v>500</v>
      </c>
      <c r="C33" s="43" t="s">
        <v>9</v>
      </c>
      <c r="D33" s="11"/>
      <c r="E33" s="19"/>
      <c r="I33" s="20"/>
    </row>
    <row r="34" spans="1:9" ht="18.600000000000001" thickBot="1" x14ac:dyDescent="0.4">
      <c r="A34" s="44" t="s">
        <v>88</v>
      </c>
      <c r="B34" s="1">
        <f>B15</f>
        <v>4</v>
      </c>
      <c r="C34" s="43" t="s">
        <v>56</v>
      </c>
      <c r="D34" s="11"/>
      <c r="E34" s="19"/>
      <c r="I34" s="20"/>
    </row>
    <row r="35" spans="1:9" ht="18.600000000000001" thickBot="1" x14ac:dyDescent="0.4">
      <c r="A35" s="54" t="s">
        <v>48</v>
      </c>
      <c r="B35" s="1">
        <f>IF(B30="Écoulement gravitaire",38,75)</f>
        <v>75</v>
      </c>
      <c r="C35" s="43" t="s">
        <v>57</v>
      </c>
      <c r="D35" s="11"/>
      <c r="E35" s="19"/>
      <c r="I35" s="20"/>
    </row>
    <row r="36" spans="1:9" ht="38.4" customHeight="1" thickBot="1" x14ac:dyDescent="0.35">
      <c r="A36" s="45" t="s">
        <v>83</v>
      </c>
      <c r="B36" s="1">
        <f>B35*B34</f>
        <v>300</v>
      </c>
      <c r="C36" s="43" t="s">
        <v>10</v>
      </c>
      <c r="D36" s="59" t="s">
        <v>89</v>
      </c>
      <c r="E36" s="19"/>
      <c r="I36" s="20"/>
    </row>
    <row r="37" spans="1:9" ht="18.600000000000001" thickBot="1" x14ac:dyDescent="0.4">
      <c r="A37" s="87" t="s">
        <v>43</v>
      </c>
      <c r="B37" s="88"/>
      <c r="C37" s="88"/>
      <c r="D37" s="88"/>
      <c r="E37" s="19"/>
      <c r="I37" s="20"/>
    </row>
    <row r="38" spans="1:9" ht="18.600000000000001" thickBot="1" x14ac:dyDescent="0.4">
      <c r="A38" s="45" t="s">
        <v>49</v>
      </c>
      <c r="B38" s="34">
        <f>B15</f>
        <v>4</v>
      </c>
      <c r="C38" s="31"/>
      <c r="D38" s="36"/>
      <c r="I38" s="20"/>
    </row>
    <row r="39" spans="1:9" ht="18.600000000000001" thickBot="1" x14ac:dyDescent="0.4">
      <c r="A39" s="44" t="s">
        <v>50</v>
      </c>
      <c r="B39" s="34">
        <f>B15*B14</f>
        <v>4</v>
      </c>
      <c r="C39" s="32"/>
      <c r="D39" s="37"/>
      <c r="I39" s="20"/>
    </row>
    <row r="40" spans="1:9" ht="18.600000000000001" thickBot="1" x14ac:dyDescent="0.4">
      <c r="A40" s="54" t="s">
        <v>88</v>
      </c>
      <c r="B40" s="35">
        <f>B34</f>
        <v>4</v>
      </c>
      <c r="C40" s="32"/>
      <c r="D40" s="37"/>
      <c r="I40" s="20"/>
    </row>
    <row r="41" spans="1:9" ht="18.600000000000001" thickBot="1" x14ac:dyDescent="0.4">
      <c r="A41" s="2" t="s">
        <v>51</v>
      </c>
      <c r="B41" s="55">
        <f>B15*(B16-1)</f>
        <v>20</v>
      </c>
      <c r="C41" s="33"/>
      <c r="D41" s="38"/>
      <c r="E41" s="23"/>
      <c r="F41" s="23"/>
      <c r="G41" s="23"/>
      <c r="H41" s="23"/>
      <c r="I41" s="24"/>
    </row>
    <row r="42" spans="1:9" x14ac:dyDescent="0.3">
      <c r="A42" s="19"/>
      <c r="I42" s="20"/>
    </row>
    <row r="43" spans="1:9" x14ac:dyDescent="0.3">
      <c r="A43" s="19"/>
      <c r="I43" s="20"/>
    </row>
    <row r="44" spans="1:9" x14ac:dyDescent="0.3">
      <c r="A44" s="19"/>
      <c r="D44" s="60" t="s">
        <v>52</v>
      </c>
      <c r="I44" s="20"/>
    </row>
    <row r="45" spans="1:9" x14ac:dyDescent="0.3">
      <c r="A45" s="19"/>
      <c r="I45" s="20"/>
    </row>
    <row r="46" spans="1:9" x14ac:dyDescent="0.3">
      <c r="A46" s="19"/>
      <c r="I46" s="20"/>
    </row>
    <row r="47" spans="1:9" x14ac:dyDescent="0.3">
      <c r="A47" s="19"/>
      <c r="I47" s="20"/>
    </row>
    <row r="48" spans="1:9" x14ac:dyDescent="0.3">
      <c r="A48" s="19"/>
      <c r="I48" s="20"/>
    </row>
    <row r="49" spans="1:9" x14ac:dyDescent="0.3">
      <c r="A49" s="19"/>
      <c r="I49" s="20"/>
    </row>
    <row r="50" spans="1:9" x14ac:dyDescent="0.3">
      <c r="A50" s="19"/>
      <c r="I50" s="20"/>
    </row>
    <row r="51" spans="1:9" x14ac:dyDescent="0.3">
      <c r="A51" s="19"/>
      <c r="D51" s="21"/>
      <c r="I51" s="20"/>
    </row>
    <row r="52" spans="1:9" x14ac:dyDescent="0.3">
      <c r="A52" s="19"/>
      <c r="I52" s="20"/>
    </row>
    <row r="53" spans="1:9" x14ac:dyDescent="0.3">
      <c r="A53" s="19"/>
      <c r="I53" s="20"/>
    </row>
    <row r="54" spans="1:9" x14ac:dyDescent="0.3">
      <c r="A54" s="19"/>
      <c r="I54" s="20"/>
    </row>
    <row r="55" spans="1:9" x14ac:dyDescent="0.3">
      <c r="I55" s="20"/>
    </row>
    <row r="56" spans="1:9" x14ac:dyDescent="0.3">
      <c r="A56" s="19"/>
      <c r="I56" s="20"/>
    </row>
    <row r="57" spans="1:9" x14ac:dyDescent="0.3">
      <c r="A57" s="19"/>
      <c r="I57" s="20"/>
    </row>
    <row r="58" spans="1:9" x14ac:dyDescent="0.3">
      <c r="A58" s="19"/>
      <c r="I58" s="20"/>
    </row>
    <row r="59" spans="1:9" x14ac:dyDescent="0.3">
      <c r="A59" s="19"/>
      <c r="I59" s="20"/>
    </row>
    <row r="60" spans="1:9" x14ac:dyDescent="0.3">
      <c r="A60" s="19"/>
      <c r="I60" s="20"/>
    </row>
    <row r="61" spans="1:9" x14ac:dyDescent="0.3">
      <c r="A61" s="19"/>
      <c r="I61" s="20"/>
    </row>
    <row r="62" spans="1:9" x14ac:dyDescent="0.3">
      <c r="A62" s="19"/>
      <c r="I62" s="20"/>
    </row>
    <row r="63" spans="1:9" x14ac:dyDescent="0.3">
      <c r="A63" s="19"/>
      <c r="I63" s="20"/>
    </row>
    <row r="64" spans="1:9" x14ac:dyDescent="0.3">
      <c r="A64" s="19"/>
      <c r="I64" s="20"/>
    </row>
    <row r="65" spans="1:9" x14ac:dyDescent="0.3">
      <c r="A65" s="19"/>
      <c r="I65" s="20"/>
    </row>
    <row r="66" spans="1:9" x14ac:dyDescent="0.3">
      <c r="A66" s="19"/>
      <c r="D66" s="60" t="s">
        <v>53</v>
      </c>
      <c r="I66" s="20"/>
    </row>
    <row r="67" spans="1:9" x14ac:dyDescent="0.3">
      <c r="A67" s="19"/>
      <c r="I67" s="20"/>
    </row>
    <row r="68" spans="1:9" x14ac:dyDescent="0.3">
      <c r="A68" s="19"/>
      <c r="I68" s="20"/>
    </row>
    <row r="69" spans="1:9" x14ac:dyDescent="0.3">
      <c r="A69" s="19"/>
      <c r="I69" s="20"/>
    </row>
    <row r="70" spans="1:9" x14ac:dyDescent="0.3">
      <c r="A70" s="19"/>
      <c r="I70" s="20"/>
    </row>
    <row r="71" spans="1:9" x14ac:dyDescent="0.3">
      <c r="A71" s="19"/>
      <c r="I71" s="20"/>
    </row>
    <row r="72" spans="1:9" x14ac:dyDescent="0.3">
      <c r="A72" s="19"/>
      <c r="I72" s="20"/>
    </row>
    <row r="73" spans="1:9" x14ac:dyDescent="0.3">
      <c r="A73" s="19"/>
      <c r="I73" s="20"/>
    </row>
    <row r="74" spans="1:9" x14ac:dyDescent="0.3">
      <c r="A74" s="19"/>
      <c r="I74" s="20"/>
    </row>
    <row r="75" spans="1:9" x14ac:dyDescent="0.3">
      <c r="A75" s="19"/>
      <c r="I75" s="20"/>
    </row>
    <row r="76" spans="1:9" x14ac:dyDescent="0.3">
      <c r="A76" s="19"/>
      <c r="I76" s="20"/>
    </row>
    <row r="77" spans="1:9" x14ac:dyDescent="0.3">
      <c r="A77" s="19"/>
      <c r="I77" s="20"/>
    </row>
    <row r="78" spans="1:9" x14ac:dyDescent="0.3">
      <c r="A78" s="19"/>
      <c r="I78" s="20"/>
    </row>
    <row r="79" spans="1:9" x14ac:dyDescent="0.3">
      <c r="A79" s="19"/>
      <c r="I79" s="20"/>
    </row>
    <row r="80" spans="1:9" x14ac:dyDescent="0.3">
      <c r="A80" s="19"/>
      <c r="I80" s="20"/>
    </row>
    <row r="81" spans="1:9" x14ac:dyDescent="0.3">
      <c r="A81" s="19"/>
      <c r="I81" s="20"/>
    </row>
    <row r="82" spans="1:9" x14ac:dyDescent="0.3">
      <c r="A82" s="19"/>
      <c r="I82" s="20"/>
    </row>
    <row r="83" spans="1:9" x14ac:dyDescent="0.3">
      <c r="A83" s="19"/>
      <c r="I83" s="20"/>
    </row>
    <row r="84" spans="1:9" x14ac:dyDescent="0.3">
      <c r="A84" s="19"/>
      <c r="I84" s="20"/>
    </row>
    <row r="85" spans="1:9" x14ac:dyDescent="0.3">
      <c r="A85" s="19"/>
      <c r="I85" s="20"/>
    </row>
    <row r="86" spans="1:9" x14ac:dyDescent="0.3">
      <c r="A86" s="19"/>
      <c r="I86" s="20"/>
    </row>
    <row r="87" spans="1:9" x14ac:dyDescent="0.3">
      <c r="A87" s="19"/>
      <c r="I87" s="20"/>
    </row>
    <row r="88" spans="1:9" x14ac:dyDescent="0.3">
      <c r="A88" s="19"/>
      <c r="I88" s="20"/>
    </row>
    <row r="89" spans="1:9" ht="15" thickBot="1" x14ac:dyDescent="0.35">
      <c r="A89" s="22"/>
      <c r="B89" s="23"/>
      <c r="C89" s="23"/>
      <c r="D89" s="23"/>
      <c r="E89" s="23"/>
      <c r="F89" s="23"/>
      <c r="G89" s="23"/>
      <c r="H89" s="23"/>
      <c r="I89" s="24"/>
    </row>
  </sheetData>
  <sheetProtection sheet="1" objects="1" scenarios="1"/>
  <protectedRanges>
    <protectedRange sqref="B21" name="Perm1"/>
  </protectedRanges>
  <mergeCells count="10">
    <mergeCell ref="F14:H14"/>
    <mergeCell ref="F3:H6"/>
    <mergeCell ref="A25:D25"/>
    <mergeCell ref="A29:D29"/>
    <mergeCell ref="A37:D37"/>
    <mergeCell ref="A5:C5"/>
    <mergeCell ref="A6:D6"/>
    <mergeCell ref="A9:D9"/>
    <mergeCell ref="A13:D13"/>
    <mergeCell ref="D7:D8"/>
  </mergeCells>
  <conditionalFormatting sqref="B16">
    <cfRule type="cellIs" dxfId="13" priority="4" operator="greaterThan">
      <formula>10</formula>
    </cfRule>
  </conditionalFormatting>
  <conditionalFormatting sqref="B18:B19">
    <cfRule type="cellIs" dxfId="12" priority="2" operator="lessThan">
      <formula>0.45</formula>
    </cfRule>
  </conditionalFormatting>
  <dataValidations count="2">
    <dataValidation type="list" allowBlank="1" showInputMessage="1" showErrorMessage="1" sqref="B10" xr:uid="{EDCBA963-FC4D-49A8-87C5-4D3F9ECCD1F0}">
      <formula1>"88,75,29"</formula1>
    </dataValidation>
    <dataValidation type="list" allowBlank="1" showInputMessage="1" showErrorMessage="1" sqref="B30" xr:uid="{3312B6F3-00FA-4DC4-9D36-5FC1FD1FA775}">
      <formula1>"Écoulement gravitaire,Distribution sous pression"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4C182-4E94-4FAB-B2D7-5C4B94F1EA97}">
  <sheetPr codeName="Feuil4"/>
  <dimension ref="A1:P42"/>
  <sheetViews>
    <sheetView zoomScale="55" zoomScaleNormal="55" workbookViewId="0">
      <selection activeCell="B27" sqref="B27"/>
    </sheetView>
  </sheetViews>
  <sheetFormatPr baseColWidth="10" defaultColWidth="11.5546875" defaultRowHeight="14.4" x14ac:dyDescent="0.3"/>
  <cols>
    <col min="1" max="1" width="65.44140625" style="4" bestFit="1" customWidth="1"/>
    <col min="2" max="2" width="31.21875" style="4" bestFit="1" customWidth="1"/>
    <col min="3" max="3" width="21.109375" style="4" bestFit="1" customWidth="1"/>
    <col min="4" max="4" width="99.109375" style="4" customWidth="1"/>
    <col min="5" max="5" width="11.5546875" style="4"/>
    <col min="6" max="6" width="28.21875" style="4" customWidth="1"/>
    <col min="7" max="7" width="42.21875" style="4" customWidth="1"/>
    <col min="8" max="8" width="43.109375" style="4" customWidth="1"/>
    <col min="9" max="9" width="11.5546875" style="4"/>
    <col min="10" max="10" width="11.5546875" style="4" customWidth="1"/>
    <col min="11" max="16384" width="11.5546875" style="4"/>
  </cols>
  <sheetData>
    <row r="1" spans="1:16" ht="24.6" customHeight="1" thickBot="1" x14ac:dyDescent="0.35">
      <c r="A1" s="27"/>
      <c r="B1" s="28"/>
      <c r="C1" s="28"/>
      <c r="D1" s="29"/>
      <c r="E1" s="27"/>
      <c r="F1" s="28"/>
      <c r="G1" s="28"/>
      <c r="H1" s="28"/>
      <c r="I1" s="29"/>
    </row>
    <row r="2" spans="1:16" ht="21" customHeight="1" x14ac:dyDescent="0.3">
      <c r="A2" s="19"/>
      <c r="D2" s="20"/>
      <c r="E2" s="19"/>
      <c r="F2" s="98" t="s">
        <v>20</v>
      </c>
      <c r="G2" s="99"/>
      <c r="H2" s="100"/>
      <c r="I2" s="20"/>
    </row>
    <row r="3" spans="1:16" ht="21" customHeight="1" x14ac:dyDescent="0.3">
      <c r="A3" s="19"/>
      <c r="D3" s="20"/>
      <c r="E3" s="19"/>
      <c r="F3" s="101"/>
      <c r="G3" s="102"/>
      <c r="H3" s="103"/>
      <c r="I3" s="20"/>
    </row>
    <row r="4" spans="1:16" ht="21" customHeight="1" thickBot="1" x14ac:dyDescent="0.35">
      <c r="A4" s="22"/>
      <c r="B4" s="23"/>
      <c r="C4" s="23"/>
      <c r="D4" s="24"/>
      <c r="E4" s="19"/>
      <c r="F4" s="101"/>
      <c r="G4" s="102"/>
      <c r="H4" s="103"/>
      <c r="I4" s="20"/>
    </row>
    <row r="5" spans="1:16" ht="15.75" customHeight="1" thickBot="1" x14ac:dyDescent="0.4">
      <c r="A5" s="94" t="s">
        <v>34</v>
      </c>
      <c r="B5" s="95"/>
      <c r="C5" s="96"/>
      <c r="D5" s="56" t="s">
        <v>35</v>
      </c>
      <c r="E5" s="19"/>
      <c r="F5" s="104"/>
      <c r="G5" s="105"/>
      <c r="H5" s="106"/>
      <c r="I5" s="20"/>
    </row>
    <row r="6" spans="1:16" ht="18.600000000000001" thickBot="1" x14ac:dyDescent="0.35">
      <c r="A6" s="90" t="s">
        <v>36</v>
      </c>
      <c r="B6" s="91"/>
      <c r="C6" s="92"/>
      <c r="D6" s="92"/>
      <c r="E6" s="19"/>
      <c r="F6" s="84" t="s">
        <v>54</v>
      </c>
      <c r="G6" s="84" t="s">
        <v>0</v>
      </c>
      <c r="H6" s="85" t="s">
        <v>55</v>
      </c>
      <c r="I6" s="20"/>
      <c r="N6" s="18"/>
    </row>
    <row r="7" spans="1:16" ht="18.600000000000001" thickBot="1" x14ac:dyDescent="0.35">
      <c r="A7" s="44" t="s">
        <v>21</v>
      </c>
      <c r="B7" s="14"/>
      <c r="C7" s="43" t="s">
        <v>1</v>
      </c>
      <c r="D7" s="111" t="s">
        <v>18</v>
      </c>
      <c r="E7" s="19"/>
      <c r="F7" s="5" t="s">
        <v>58</v>
      </c>
      <c r="G7" s="6" t="s">
        <v>2</v>
      </c>
      <c r="H7" s="6">
        <v>88</v>
      </c>
      <c r="I7" s="20"/>
      <c r="N7" s="18"/>
    </row>
    <row r="8" spans="1:16" ht="17.25" customHeight="1" thickBot="1" x14ac:dyDescent="0.35">
      <c r="A8" s="79" t="s">
        <v>26</v>
      </c>
      <c r="B8" s="1">
        <f>ROUNDUP(B7/126,0)</f>
        <v>0</v>
      </c>
      <c r="C8" s="43"/>
      <c r="D8" s="112"/>
      <c r="E8" s="19"/>
      <c r="F8" s="7" t="s">
        <v>59</v>
      </c>
      <c r="G8" s="8" t="s">
        <v>3</v>
      </c>
      <c r="H8" s="8">
        <v>75</v>
      </c>
      <c r="I8" s="20"/>
      <c r="N8" s="18"/>
    </row>
    <row r="9" spans="1:16" ht="17.25" customHeight="1" thickBot="1" x14ac:dyDescent="0.4">
      <c r="A9" s="87" t="s">
        <v>40</v>
      </c>
      <c r="B9" s="88"/>
      <c r="C9" s="93"/>
      <c r="D9" s="93"/>
      <c r="E9" s="19"/>
      <c r="F9" s="41" t="s">
        <v>60</v>
      </c>
      <c r="G9" s="42" t="s">
        <v>4</v>
      </c>
      <c r="H9" s="42">
        <v>29</v>
      </c>
      <c r="I9" s="20"/>
      <c r="N9" s="18"/>
    </row>
    <row r="10" spans="1:16" ht="17.25" customHeight="1" thickBot="1" x14ac:dyDescent="0.35">
      <c r="A10" s="45" t="s">
        <v>22</v>
      </c>
      <c r="B10" s="14"/>
      <c r="C10" s="43" t="s">
        <v>17</v>
      </c>
      <c r="D10" s="75" t="s">
        <v>19</v>
      </c>
      <c r="E10" s="19"/>
      <c r="F10" s="46"/>
      <c r="G10" s="47"/>
      <c r="H10" s="47"/>
      <c r="I10" s="20"/>
      <c r="N10" s="18"/>
    </row>
    <row r="11" spans="1:16" ht="18" customHeight="1" thickBot="1" x14ac:dyDescent="0.4">
      <c r="A11" s="44" t="s">
        <v>23</v>
      </c>
      <c r="B11" s="1" t="e">
        <f>ROUND(B7/B10,1)</f>
        <v>#DIV/0!</v>
      </c>
      <c r="C11" s="43" t="s">
        <v>5</v>
      </c>
      <c r="D11" s="11"/>
      <c r="E11" s="19"/>
      <c r="F11" s="46"/>
      <c r="G11" s="47"/>
      <c r="H11" s="47"/>
      <c r="I11" s="20"/>
    </row>
    <row r="12" spans="1:16" ht="18.600000000000001" thickBot="1" x14ac:dyDescent="0.4">
      <c r="A12" s="87" t="s">
        <v>70</v>
      </c>
      <c r="B12" s="88"/>
      <c r="C12" s="93"/>
      <c r="D12" s="93"/>
      <c r="E12" s="22"/>
      <c r="F12" s="23"/>
      <c r="G12" s="23"/>
      <c r="H12" s="23"/>
      <c r="I12" s="24"/>
      <c r="N12" s="18"/>
    </row>
    <row r="13" spans="1:16" ht="24" thickBot="1" x14ac:dyDescent="0.4">
      <c r="A13" s="48" t="s">
        <v>72</v>
      </c>
      <c r="B13" s="64"/>
      <c r="C13" s="67"/>
      <c r="D13" s="49"/>
      <c r="E13" s="9"/>
      <c r="F13" s="89" t="s">
        <v>63</v>
      </c>
      <c r="G13" s="89"/>
      <c r="H13" s="89"/>
      <c r="I13" s="51"/>
    </row>
    <row r="14" spans="1:16" ht="18.600000000000001" thickBot="1" x14ac:dyDescent="0.4">
      <c r="A14" s="50" t="s">
        <v>73</v>
      </c>
      <c r="B14" s="64"/>
      <c r="C14" s="32"/>
      <c r="D14" s="30" t="s">
        <v>30</v>
      </c>
      <c r="E14" s="9"/>
      <c r="F14" s="26"/>
      <c r="G14" s="26"/>
      <c r="H14" s="26"/>
      <c r="I14" s="51"/>
    </row>
    <row r="15" spans="1:16" ht="18.600000000000001" thickBot="1" x14ac:dyDescent="0.4">
      <c r="A15" s="45" t="s">
        <v>27</v>
      </c>
      <c r="B15" s="34">
        <f>B14*B13</f>
        <v>0</v>
      </c>
      <c r="C15" s="32"/>
      <c r="D15" s="43" t="s">
        <v>6</v>
      </c>
      <c r="E15" s="9"/>
      <c r="F15" s="86" t="s">
        <v>67</v>
      </c>
      <c r="G15" s="86" t="s">
        <v>61</v>
      </c>
      <c r="H15" s="86" t="s">
        <v>68</v>
      </c>
      <c r="I15" s="51"/>
      <c r="L15" s="4" t="s">
        <v>6</v>
      </c>
      <c r="P15" s="18"/>
    </row>
    <row r="16" spans="1:16" ht="29.4" thickBot="1" x14ac:dyDescent="0.35">
      <c r="A16" s="54" t="s">
        <v>15</v>
      </c>
      <c r="B16" s="12"/>
      <c r="C16" s="68" t="s">
        <v>7</v>
      </c>
      <c r="D16" s="40" t="s">
        <v>31</v>
      </c>
      <c r="E16" s="9" t="s">
        <v>6</v>
      </c>
      <c r="F16" s="81" t="s">
        <v>64</v>
      </c>
      <c r="G16" s="82" t="s">
        <v>69</v>
      </c>
      <c r="H16" s="81" t="s">
        <v>62</v>
      </c>
      <c r="I16" s="51"/>
      <c r="P16" s="18"/>
    </row>
    <row r="17" spans="1:16" ht="43.8" thickBot="1" x14ac:dyDescent="0.4">
      <c r="A17" s="58" t="s">
        <v>16</v>
      </c>
      <c r="B17" s="65"/>
      <c r="C17" s="69" t="s">
        <v>7</v>
      </c>
      <c r="D17" s="40" t="s">
        <v>31</v>
      </c>
      <c r="E17" s="9" t="s">
        <v>6</v>
      </c>
      <c r="F17" s="81" t="s">
        <v>65</v>
      </c>
      <c r="G17" s="82" t="s">
        <v>91</v>
      </c>
      <c r="H17" s="81" t="s">
        <v>62</v>
      </c>
      <c r="I17" s="51"/>
      <c r="P17" s="18"/>
    </row>
    <row r="18" spans="1:16" ht="43.8" thickBot="1" x14ac:dyDescent="0.4">
      <c r="A18" s="61" t="s">
        <v>11</v>
      </c>
      <c r="B18" s="34">
        <f>B16*2</f>
        <v>0</v>
      </c>
      <c r="C18" s="69" t="s">
        <v>7</v>
      </c>
      <c r="D18" s="66" t="s">
        <v>79</v>
      </c>
      <c r="E18" s="9"/>
      <c r="F18" s="81" t="s">
        <v>66</v>
      </c>
      <c r="G18" s="82" t="s">
        <v>92</v>
      </c>
      <c r="H18" s="81">
        <v>0.3</v>
      </c>
      <c r="I18" s="51"/>
      <c r="P18" s="18"/>
    </row>
    <row r="19" spans="1:16" ht="18.600000000000001" thickBot="1" x14ac:dyDescent="0.4">
      <c r="A19" s="58" t="s">
        <v>74</v>
      </c>
      <c r="B19" s="62">
        <f>B17*2+B14*3.05</f>
        <v>0</v>
      </c>
      <c r="C19" s="69" t="s">
        <v>7</v>
      </c>
      <c r="D19" s="43"/>
      <c r="E19" s="9"/>
      <c r="F19" s="26"/>
      <c r="G19" s="26"/>
      <c r="H19" s="26"/>
      <c r="I19" s="51"/>
      <c r="P19" s="18"/>
    </row>
    <row r="20" spans="1:16" ht="18.600000000000001" thickBot="1" x14ac:dyDescent="0.4">
      <c r="A20" s="70" t="s">
        <v>75</v>
      </c>
      <c r="B20" s="71">
        <f>B19*B18</f>
        <v>0</v>
      </c>
      <c r="C20" s="69"/>
      <c r="D20" s="43"/>
      <c r="E20" s="9"/>
      <c r="F20" s="26"/>
      <c r="G20" s="26"/>
      <c r="H20" s="26"/>
      <c r="I20" s="51"/>
      <c r="P20" s="18"/>
    </row>
    <row r="21" spans="1:16" ht="20.399999999999999" thickBot="1" x14ac:dyDescent="0.4">
      <c r="A21" s="2" t="s">
        <v>29</v>
      </c>
      <c r="B21" s="3">
        <f>B13*B20</f>
        <v>0</v>
      </c>
      <c r="C21" s="69" t="s">
        <v>12</v>
      </c>
      <c r="D21" s="63" t="s">
        <v>80</v>
      </c>
      <c r="E21" s="9"/>
      <c r="F21" s="26"/>
      <c r="G21" s="26"/>
      <c r="H21" s="26"/>
      <c r="I21" s="51"/>
      <c r="P21" s="18"/>
    </row>
    <row r="22" spans="1:16" ht="18.600000000000001" thickBot="1" x14ac:dyDescent="0.4">
      <c r="A22" s="58" t="s">
        <v>76</v>
      </c>
      <c r="B22" s="72">
        <v>1.2</v>
      </c>
      <c r="C22" s="69" t="s">
        <v>7</v>
      </c>
      <c r="D22" s="63" t="s">
        <v>81</v>
      </c>
      <c r="E22" s="9"/>
      <c r="F22" s="26"/>
      <c r="G22" s="26"/>
      <c r="H22" s="26"/>
      <c r="I22" s="51"/>
      <c r="P22" s="18"/>
    </row>
    <row r="23" spans="1:16" ht="18.600000000000001" thickBot="1" x14ac:dyDescent="0.4">
      <c r="A23" s="58" t="s">
        <v>77</v>
      </c>
      <c r="B23" s="62">
        <f>B18*B13+(B13-1)*B22</f>
        <v>-1.2</v>
      </c>
      <c r="C23" s="69" t="s">
        <v>7</v>
      </c>
      <c r="D23" s="63"/>
      <c r="E23" s="9"/>
      <c r="F23" s="26"/>
      <c r="G23" s="26"/>
      <c r="H23" s="26"/>
      <c r="I23" s="51"/>
      <c r="P23" s="18"/>
    </row>
    <row r="24" spans="1:16" ht="20.399999999999999" thickBot="1" x14ac:dyDescent="0.4">
      <c r="A24" s="58" t="s">
        <v>78</v>
      </c>
      <c r="B24" s="62">
        <f>B23*B19</f>
        <v>0</v>
      </c>
      <c r="C24" s="69" t="s">
        <v>12</v>
      </c>
      <c r="D24" s="63"/>
      <c r="E24" s="26"/>
      <c r="F24" s="26"/>
      <c r="G24" s="26"/>
      <c r="H24" s="26"/>
      <c r="I24" s="51"/>
      <c r="P24" s="18"/>
    </row>
    <row r="25" spans="1:16" ht="18.600000000000001" thickBot="1" x14ac:dyDescent="0.35">
      <c r="A25" s="113" t="s">
        <v>41</v>
      </c>
      <c r="B25" s="108"/>
      <c r="C25" s="114"/>
      <c r="D25" s="109"/>
      <c r="E25" s="26"/>
      <c r="F25" s="26"/>
      <c r="G25" s="26"/>
      <c r="H25" s="26"/>
      <c r="I25" s="51"/>
    </row>
    <row r="26" spans="1:16" ht="18.600000000000001" thickBot="1" x14ac:dyDescent="0.4">
      <c r="A26" s="53" t="s">
        <v>33</v>
      </c>
      <c r="B26" s="13">
        <v>0.3</v>
      </c>
      <c r="C26" s="43" t="s">
        <v>7</v>
      </c>
      <c r="D26" s="25"/>
      <c r="E26" s="27"/>
      <c r="F26" s="28"/>
      <c r="G26" s="28"/>
      <c r="H26" s="28"/>
      <c r="I26" s="29"/>
    </row>
    <row r="27" spans="1:16" ht="43.8" customHeight="1" thickBot="1" x14ac:dyDescent="0.35">
      <c r="A27" s="45" t="s">
        <v>37</v>
      </c>
      <c r="B27" s="16">
        <f>((B26+0.3+0.1)*B21)-(B15*0.219)</f>
        <v>0</v>
      </c>
      <c r="C27" s="43" t="s">
        <v>13</v>
      </c>
      <c r="D27" s="59" t="s">
        <v>90</v>
      </c>
      <c r="E27" s="19"/>
      <c r="I27" s="20"/>
    </row>
    <row r="28" spans="1:16" ht="18.600000000000001" thickBot="1" x14ac:dyDescent="0.4">
      <c r="A28" s="44" t="s">
        <v>38</v>
      </c>
      <c r="B28" s="16">
        <f>B27*1.8</f>
        <v>0</v>
      </c>
      <c r="C28" s="43" t="s">
        <v>8</v>
      </c>
      <c r="D28" s="11"/>
      <c r="E28" s="19"/>
      <c r="I28" s="20"/>
    </row>
    <row r="29" spans="1:16" ht="18.600000000000001" thickBot="1" x14ac:dyDescent="0.4">
      <c r="A29" s="110" t="s">
        <v>42</v>
      </c>
      <c r="B29" s="93"/>
      <c r="C29" s="93"/>
      <c r="D29" s="93"/>
      <c r="E29" s="19"/>
      <c r="I29" s="20"/>
    </row>
    <row r="30" spans="1:16" ht="18.600000000000001" thickBot="1" x14ac:dyDescent="0.35">
      <c r="A30" s="44" t="s">
        <v>44</v>
      </c>
      <c r="B30" s="13"/>
      <c r="C30" s="43"/>
      <c r="D30" s="39" t="s">
        <v>82</v>
      </c>
      <c r="E30" s="19"/>
      <c r="I30" s="20"/>
    </row>
    <row r="31" spans="1:16" ht="18.600000000000001" thickBot="1" x14ac:dyDescent="0.4">
      <c r="A31" s="45" t="s">
        <v>45</v>
      </c>
      <c r="B31" s="1" t="str">
        <f>IF(B30="Distribution sous pression",B15*55,"N/A")</f>
        <v>N/A</v>
      </c>
      <c r="C31" s="43" t="s">
        <v>9</v>
      </c>
      <c r="D31" s="11"/>
      <c r="E31" s="19"/>
      <c r="I31" s="20"/>
    </row>
    <row r="32" spans="1:16" ht="18.600000000000001" thickBot="1" x14ac:dyDescent="0.4">
      <c r="A32" s="44" t="s">
        <v>46</v>
      </c>
      <c r="B32" s="17" t="str">
        <f>IF(B30="Distribution sous pression",B7/24,"N/A")</f>
        <v>N/A</v>
      </c>
      <c r="C32" s="43" t="s">
        <v>9</v>
      </c>
      <c r="D32" s="11"/>
      <c r="E32" s="19"/>
      <c r="I32" s="20"/>
    </row>
    <row r="33" spans="1:9" ht="18.600000000000001" thickBot="1" x14ac:dyDescent="0.4">
      <c r="A33" s="45" t="s">
        <v>47</v>
      </c>
      <c r="B33" s="17" t="str">
        <f>IF(B30="Distribution sous pression",B7/6,"N/A")</f>
        <v>N/A</v>
      </c>
      <c r="C33" s="43" t="s">
        <v>9</v>
      </c>
      <c r="D33" s="11"/>
      <c r="E33" s="19"/>
      <c r="I33" s="20"/>
    </row>
    <row r="34" spans="1:9" ht="18.600000000000001" thickBot="1" x14ac:dyDescent="0.4">
      <c r="A34" s="44" t="s">
        <v>88</v>
      </c>
      <c r="B34" s="1">
        <f>B14</f>
        <v>0</v>
      </c>
      <c r="C34" s="43" t="s">
        <v>56</v>
      </c>
      <c r="D34" s="11"/>
      <c r="E34" s="19"/>
      <c r="I34" s="20"/>
    </row>
    <row r="35" spans="1:9" ht="18.600000000000001" thickBot="1" x14ac:dyDescent="0.4">
      <c r="A35" s="54" t="s">
        <v>48</v>
      </c>
      <c r="B35" s="1">
        <f>IF(B30="Écoulement gravitaire",38,75)</f>
        <v>75</v>
      </c>
      <c r="C35" s="43" t="s">
        <v>57</v>
      </c>
      <c r="D35" s="11"/>
      <c r="E35" s="19"/>
      <c r="I35" s="20"/>
    </row>
    <row r="36" spans="1:9" ht="36.6" thickBot="1" x14ac:dyDescent="0.35">
      <c r="A36" s="45" t="s">
        <v>83</v>
      </c>
      <c r="B36" s="1">
        <f>B35*B34</f>
        <v>0</v>
      </c>
      <c r="C36" s="43" t="s">
        <v>10</v>
      </c>
      <c r="D36" s="59" t="s">
        <v>89</v>
      </c>
      <c r="E36" s="19"/>
      <c r="I36" s="20"/>
    </row>
    <row r="37" spans="1:9" ht="18.600000000000001" thickBot="1" x14ac:dyDescent="0.4">
      <c r="A37" s="87" t="s">
        <v>43</v>
      </c>
      <c r="B37" s="88"/>
      <c r="C37" s="88"/>
      <c r="D37" s="88"/>
      <c r="E37" s="19"/>
      <c r="I37" s="20"/>
    </row>
    <row r="38" spans="1:9" ht="18.600000000000001" thickBot="1" x14ac:dyDescent="0.4">
      <c r="A38" s="45" t="s">
        <v>49</v>
      </c>
      <c r="B38" s="34">
        <f>B13</f>
        <v>0</v>
      </c>
      <c r="C38" s="31"/>
      <c r="D38" s="36"/>
      <c r="I38" s="20"/>
    </row>
    <row r="39" spans="1:9" ht="18.600000000000001" thickBot="1" x14ac:dyDescent="0.4">
      <c r="A39" s="44" t="s">
        <v>50</v>
      </c>
      <c r="B39" s="34">
        <f>B13</f>
        <v>0</v>
      </c>
      <c r="C39" s="32"/>
      <c r="D39" s="37"/>
      <c r="I39" s="20"/>
    </row>
    <row r="40" spans="1:9" ht="18.600000000000001" thickBot="1" x14ac:dyDescent="0.4">
      <c r="A40" s="54" t="s">
        <v>88</v>
      </c>
      <c r="B40" s="35">
        <f>B13</f>
        <v>0</v>
      </c>
      <c r="C40" s="32"/>
      <c r="D40" s="37"/>
      <c r="I40" s="20"/>
    </row>
    <row r="41" spans="1:9" ht="18.600000000000001" thickBot="1" x14ac:dyDescent="0.4">
      <c r="A41" s="2" t="s">
        <v>51</v>
      </c>
      <c r="B41" s="55">
        <f>B13*(B14-1)</f>
        <v>0</v>
      </c>
      <c r="C41" s="33"/>
      <c r="D41" s="38"/>
      <c r="E41" s="23"/>
      <c r="F41" s="23"/>
      <c r="G41" s="23"/>
      <c r="H41" s="23"/>
      <c r="I41" s="24"/>
    </row>
    <row r="42" spans="1:9" x14ac:dyDescent="0.3">
      <c r="A42" s="19"/>
    </row>
  </sheetData>
  <sheetProtection sheet="1" objects="1" scenarios="1"/>
  <protectedRanges>
    <protectedRange sqref="B7 B10 B13:B14 B16:B17 B22 B26 B30" name="Perm2"/>
  </protectedRanges>
  <mergeCells count="10">
    <mergeCell ref="A25:D25"/>
    <mergeCell ref="A29:D29"/>
    <mergeCell ref="A37:D37"/>
    <mergeCell ref="F2:H5"/>
    <mergeCell ref="A5:C5"/>
    <mergeCell ref="A6:D6"/>
    <mergeCell ref="A9:D9"/>
    <mergeCell ref="A12:D12"/>
    <mergeCell ref="F13:H13"/>
    <mergeCell ref="D7:D8"/>
  </mergeCells>
  <conditionalFormatting sqref="B15">
    <cfRule type="cellIs" dxfId="11" priority="4" operator="lessThan">
      <formula>$B$8</formula>
    </cfRule>
  </conditionalFormatting>
  <conditionalFormatting sqref="B16">
    <cfRule type="cellIs" dxfId="10" priority="8" operator="lessThan">
      <formula>0.45</formula>
    </cfRule>
  </conditionalFormatting>
  <conditionalFormatting sqref="B17">
    <cfRule type="cellIs" dxfId="9" priority="7" operator="lessThan">
      <formula>0.3</formula>
    </cfRule>
  </conditionalFormatting>
  <conditionalFormatting sqref="B21">
    <cfRule type="cellIs" dxfId="8" priority="1" operator="lessThan">
      <formula>$B$11</formula>
    </cfRule>
  </conditionalFormatting>
  <conditionalFormatting sqref="B22">
    <cfRule type="cellIs" dxfId="7" priority="2" operator="lessThan">
      <formula>1.2</formula>
    </cfRule>
  </conditionalFormatting>
  <conditionalFormatting sqref="B26">
    <cfRule type="cellIs" dxfId="6" priority="3" operator="lessThan">
      <formula>0.3</formula>
    </cfRule>
  </conditionalFormatting>
  <dataValidations count="2">
    <dataValidation type="list" allowBlank="1" showInputMessage="1" showErrorMessage="1" sqref="B10" xr:uid="{C5B2D893-F575-44DA-A37F-25F02774C8AE}">
      <formula1>"88,75,29"</formula1>
    </dataValidation>
    <dataValidation type="list" allowBlank="1" showInputMessage="1" showErrorMessage="1" sqref="B30" xr:uid="{E99BE93E-02F6-4720-A7AC-838656912762}">
      <formula1>"Écoulement gravitaire,Distribution sous pression"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B9678-4A4D-4494-B6A0-C8484847EAC5}">
  <sheetPr codeName="Feuil5"/>
  <dimension ref="A1:P42"/>
  <sheetViews>
    <sheetView topLeftCell="A2" zoomScale="55" zoomScaleNormal="55" workbookViewId="0">
      <selection activeCell="C24" sqref="C24"/>
    </sheetView>
  </sheetViews>
  <sheetFormatPr baseColWidth="10" defaultColWidth="11.5546875" defaultRowHeight="14.4" x14ac:dyDescent="0.3"/>
  <cols>
    <col min="1" max="1" width="57.6640625" style="4" bestFit="1" customWidth="1"/>
    <col min="2" max="2" width="31.21875" style="4" bestFit="1" customWidth="1"/>
    <col min="3" max="3" width="21.109375" style="4" bestFit="1" customWidth="1"/>
    <col min="4" max="4" width="99.109375" style="4" customWidth="1"/>
    <col min="5" max="5" width="11.5546875" style="4"/>
    <col min="6" max="6" width="28.44140625" style="4" customWidth="1"/>
    <col min="7" max="7" width="44.21875" style="4" customWidth="1"/>
    <col min="8" max="8" width="40.33203125" style="4" customWidth="1"/>
    <col min="9" max="9" width="11.5546875" style="4"/>
    <col min="10" max="10" width="11.5546875" style="4" customWidth="1"/>
    <col min="11" max="16384" width="11.5546875" style="4"/>
  </cols>
  <sheetData>
    <row r="1" spans="1:16" ht="24.6" customHeight="1" thickBot="1" x14ac:dyDescent="0.35">
      <c r="A1" s="27"/>
      <c r="B1" s="28"/>
      <c r="C1" s="28"/>
      <c r="D1" s="29"/>
      <c r="E1" s="27"/>
      <c r="F1" s="28"/>
      <c r="G1" s="28"/>
      <c r="H1" s="28"/>
      <c r="I1" s="29"/>
    </row>
    <row r="2" spans="1:16" ht="21" customHeight="1" x14ac:dyDescent="0.3">
      <c r="A2" s="19"/>
      <c r="D2" s="20"/>
      <c r="E2" s="19"/>
      <c r="F2" s="98" t="s">
        <v>20</v>
      </c>
      <c r="G2" s="99"/>
      <c r="H2" s="100"/>
      <c r="I2" s="20"/>
    </row>
    <row r="3" spans="1:16" ht="21" customHeight="1" x14ac:dyDescent="0.3">
      <c r="A3" s="19"/>
      <c r="D3" s="20"/>
      <c r="E3" s="19"/>
      <c r="F3" s="101"/>
      <c r="G3" s="102"/>
      <c r="H3" s="103"/>
      <c r="I3" s="20"/>
    </row>
    <row r="4" spans="1:16" ht="21" customHeight="1" thickBot="1" x14ac:dyDescent="0.35">
      <c r="A4" s="22"/>
      <c r="B4" s="23"/>
      <c r="C4" s="23"/>
      <c r="D4" s="24"/>
      <c r="E4" s="19"/>
      <c r="F4" s="101"/>
      <c r="G4" s="102"/>
      <c r="H4" s="103"/>
      <c r="I4" s="20"/>
    </row>
    <row r="5" spans="1:16" ht="15.75" customHeight="1" thickBot="1" x14ac:dyDescent="0.4">
      <c r="A5" s="94" t="s">
        <v>34</v>
      </c>
      <c r="B5" s="95"/>
      <c r="C5" s="96"/>
      <c r="D5" s="56" t="s">
        <v>35</v>
      </c>
      <c r="E5" s="19"/>
      <c r="F5" s="104"/>
      <c r="G5" s="105"/>
      <c r="H5" s="106"/>
      <c r="I5" s="20"/>
    </row>
    <row r="6" spans="1:16" ht="18.600000000000001" thickBot="1" x14ac:dyDescent="0.35">
      <c r="A6" s="90" t="s">
        <v>36</v>
      </c>
      <c r="B6" s="91"/>
      <c r="C6" s="92"/>
      <c r="D6" s="92"/>
      <c r="E6" s="19"/>
      <c r="F6" s="84" t="s">
        <v>54</v>
      </c>
      <c r="G6" s="84" t="s">
        <v>0</v>
      </c>
      <c r="H6" s="85" t="s">
        <v>55</v>
      </c>
      <c r="I6" s="20"/>
      <c r="N6" s="18"/>
    </row>
    <row r="7" spans="1:16" ht="18.600000000000001" thickBot="1" x14ac:dyDescent="0.35">
      <c r="A7" s="44" t="s">
        <v>21</v>
      </c>
      <c r="B7" s="14">
        <v>3000</v>
      </c>
      <c r="C7" s="43" t="s">
        <v>1</v>
      </c>
      <c r="D7" s="111" t="s">
        <v>18</v>
      </c>
      <c r="E7" s="19"/>
      <c r="F7" s="5" t="s">
        <v>58</v>
      </c>
      <c r="G7" s="6" t="s">
        <v>2</v>
      </c>
      <c r="H7" s="6">
        <v>88</v>
      </c>
      <c r="I7" s="20"/>
      <c r="N7" s="18"/>
    </row>
    <row r="8" spans="1:16" ht="17.25" customHeight="1" thickBot="1" x14ac:dyDescent="0.35">
      <c r="A8" s="79" t="s">
        <v>26</v>
      </c>
      <c r="B8" s="1">
        <f>ROUNDUP(B7/126,0)</f>
        <v>24</v>
      </c>
      <c r="C8" s="43"/>
      <c r="D8" s="112"/>
      <c r="E8" s="19"/>
      <c r="F8" s="7" t="s">
        <v>59</v>
      </c>
      <c r="G8" s="8" t="s">
        <v>3</v>
      </c>
      <c r="H8" s="8">
        <v>75</v>
      </c>
      <c r="I8" s="20"/>
      <c r="N8" s="18"/>
    </row>
    <row r="9" spans="1:16" ht="17.25" customHeight="1" thickBot="1" x14ac:dyDescent="0.4">
      <c r="A9" s="87" t="s">
        <v>40</v>
      </c>
      <c r="B9" s="88"/>
      <c r="C9" s="93"/>
      <c r="D9" s="93"/>
      <c r="E9" s="19"/>
      <c r="F9" s="41" t="s">
        <v>60</v>
      </c>
      <c r="G9" s="42" t="s">
        <v>4</v>
      </c>
      <c r="H9" s="42">
        <v>29</v>
      </c>
      <c r="I9" s="20"/>
      <c r="N9" s="18"/>
    </row>
    <row r="10" spans="1:16" ht="17.25" customHeight="1" thickBot="1" x14ac:dyDescent="0.35">
      <c r="A10" s="45" t="s">
        <v>22</v>
      </c>
      <c r="B10" s="14">
        <v>75</v>
      </c>
      <c r="C10" s="43" t="s">
        <v>17</v>
      </c>
      <c r="D10" s="75" t="s">
        <v>19</v>
      </c>
      <c r="E10" s="19"/>
      <c r="F10" s="46"/>
      <c r="G10" s="47"/>
      <c r="H10" s="47"/>
      <c r="I10" s="20"/>
      <c r="N10" s="18"/>
    </row>
    <row r="11" spans="1:16" ht="18" customHeight="1" thickBot="1" x14ac:dyDescent="0.4">
      <c r="A11" s="44" t="s">
        <v>23</v>
      </c>
      <c r="B11" s="1">
        <f>ROUND(B7/B10,1)</f>
        <v>40</v>
      </c>
      <c r="C11" s="43" t="s">
        <v>5</v>
      </c>
      <c r="D11" s="11"/>
      <c r="E11" s="19"/>
      <c r="F11" s="46"/>
      <c r="G11" s="47"/>
      <c r="H11" s="47"/>
      <c r="I11" s="20"/>
    </row>
    <row r="12" spans="1:16" ht="18.600000000000001" thickBot="1" x14ac:dyDescent="0.4">
      <c r="A12" s="87" t="s">
        <v>70</v>
      </c>
      <c r="B12" s="88"/>
      <c r="C12" s="93"/>
      <c r="D12" s="93"/>
      <c r="E12" s="22"/>
      <c r="F12" s="23"/>
      <c r="G12" s="23"/>
      <c r="H12" s="23"/>
      <c r="I12" s="24"/>
      <c r="N12" s="18"/>
    </row>
    <row r="13" spans="1:16" ht="24" thickBot="1" x14ac:dyDescent="0.4">
      <c r="A13" s="48" t="s">
        <v>72</v>
      </c>
      <c r="B13" s="64">
        <v>6</v>
      </c>
      <c r="C13" s="67"/>
      <c r="D13" s="49"/>
      <c r="E13" s="9"/>
      <c r="F13" s="89" t="s">
        <v>63</v>
      </c>
      <c r="G13" s="89"/>
      <c r="H13" s="89"/>
      <c r="I13" s="51"/>
    </row>
    <row r="14" spans="1:16" ht="18.600000000000001" thickBot="1" x14ac:dyDescent="0.4">
      <c r="A14" s="50" t="s">
        <v>73</v>
      </c>
      <c r="B14" s="64">
        <v>4</v>
      </c>
      <c r="C14" s="32"/>
      <c r="D14" s="30" t="s">
        <v>30</v>
      </c>
      <c r="E14" s="9"/>
      <c r="F14" s="26"/>
      <c r="G14" s="26"/>
      <c r="H14" s="26"/>
      <c r="I14" s="51"/>
    </row>
    <row r="15" spans="1:16" ht="18.600000000000001" thickBot="1" x14ac:dyDescent="0.4">
      <c r="A15" s="45" t="s">
        <v>27</v>
      </c>
      <c r="B15" s="34">
        <f>B14*B13</f>
        <v>24</v>
      </c>
      <c r="C15" s="32"/>
      <c r="D15" s="43" t="s">
        <v>6</v>
      </c>
      <c r="E15" s="9"/>
      <c r="F15" s="86" t="s">
        <v>67</v>
      </c>
      <c r="G15" s="86" t="s">
        <v>61</v>
      </c>
      <c r="H15" s="86" t="s">
        <v>68</v>
      </c>
      <c r="I15" s="51"/>
      <c r="L15" s="4" t="s">
        <v>6</v>
      </c>
      <c r="P15" s="18"/>
    </row>
    <row r="16" spans="1:16" ht="29.4" thickBot="1" x14ac:dyDescent="0.35">
      <c r="A16" s="54" t="s">
        <v>15</v>
      </c>
      <c r="B16" s="12">
        <v>0.45</v>
      </c>
      <c r="C16" s="68" t="s">
        <v>7</v>
      </c>
      <c r="D16" s="40" t="s">
        <v>31</v>
      </c>
      <c r="E16" s="9" t="s">
        <v>6</v>
      </c>
      <c r="F16" s="81" t="s">
        <v>64</v>
      </c>
      <c r="G16" s="82" t="s">
        <v>69</v>
      </c>
      <c r="H16" s="81" t="s">
        <v>62</v>
      </c>
      <c r="I16" s="51"/>
      <c r="P16" s="18"/>
    </row>
    <row r="17" spans="1:16" ht="43.8" thickBot="1" x14ac:dyDescent="0.4">
      <c r="A17" s="58" t="s">
        <v>16</v>
      </c>
      <c r="B17" s="65">
        <v>0.3</v>
      </c>
      <c r="C17" s="69" t="s">
        <v>7</v>
      </c>
      <c r="D17" s="40" t="s">
        <v>31</v>
      </c>
      <c r="E17" s="9" t="s">
        <v>6</v>
      </c>
      <c r="F17" s="81" t="s">
        <v>65</v>
      </c>
      <c r="G17" s="82" t="s">
        <v>91</v>
      </c>
      <c r="H17" s="81" t="s">
        <v>62</v>
      </c>
      <c r="I17" s="51"/>
      <c r="P17" s="18"/>
    </row>
    <row r="18" spans="1:16" ht="43.8" thickBot="1" x14ac:dyDescent="0.4">
      <c r="A18" s="61" t="s">
        <v>11</v>
      </c>
      <c r="B18" s="34">
        <f>B16*2</f>
        <v>0.9</v>
      </c>
      <c r="C18" s="69" t="s">
        <v>7</v>
      </c>
      <c r="D18" s="66" t="s">
        <v>79</v>
      </c>
      <c r="E18" s="9"/>
      <c r="F18" s="81" t="s">
        <v>66</v>
      </c>
      <c r="G18" s="82" t="s">
        <v>92</v>
      </c>
      <c r="H18" s="81">
        <v>0.3</v>
      </c>
      <c r="I18" s="51"/>
      <c r="P18" s="18"/>
    </row>
    <row r="19" spans="1:16" ht="18.600000000000001" thickBot="1" x14ac:dyDescent="0.4">
      <c r="A19" s="58" t="s">
        <v>74</v>
      </c>
      <c r="B19" s="62">
        <f>B17*2+B14*3.05</f>
        <v>12.799999999999999</v>
      </c>
      <c r="C19" s="69" t="s">
        <v>7</v>
      </c>
      <c r="D19" s="43"/>
      <c r="E19" s="9"/>
      <c r="F19" s="26"/>
      <c r="G19" s="26"/>
      <c r="H19" s="26"/>
      <c r="I19" s="51"/>
      <c r="P19" s="18"/>
    </row>
    <row r="20" spans="1:16" ht="18.600000000000001" thickBot="1" x14ac:dyDescent="0.4">
      <c r="A20" s="70" t="s">
        <v>75</v>
      </c>
      <c r="B20" s="71">
        <f>B19*B18</f>
        <v>11.52</v>
      </c>
      <c r="C20" s="69"/>
      <c r="D20" s="43"/>
      <c r="E20" s="9"/>
      <c r="F20" s="26"/>
      <c r="G20" s="26"/>
      <c r="H20" s="26"/>
      <c r="I20" s="51"/>
      <c r="P20" s="18"/>
    </row>
    <row r="21" spans="1:16" ht="20.399999999999999" thickBot="1" x14ac:dyDescent="0.4">
      <c r="A21" s="2" t="s">
        <v>29</v>
      </c>
      <c r="B21" s="3">
        <f>B13*B20</f>
        <v>69.12</v>
      </c>
      <c r="C21" s="69" t="s">
        <v>12</v>
      </c>
      <c r="D21" s="63" t="s">
        <v>80</v>
      </c>
      <c r="E21" s="9"/>
      <c r="F21" s="26"/>
      <c r="G21" s="26"/>
      <c r="H21" s="26"/>
      <c r="I21" s="51"/>
      <c r="P21" s="18"/>
    </row>
    <row r="22" spans="1:16" ht="18.600000000000001" thickBot="1" x14ac:dyDescent="0.4">
      <c r="A22" s="58" t="s">
        <v>76</v>
      </c>
      <c r="B22" s="72">
        <v>1.2</v>
      </c>
      <c r="C22" s="69" t="s">
        <v>7</v>
      </c>
      <c r="D22" s="63" t="s">
        <v>81</v>
      </c>
      <c r="E22" s="9"/>
      <c r="F22" s="26"/>
      <c r="G22" s="26"/>
      <c r="H22" s="26"/>
      <c r="I22" s="51"/>
      <c r="P22" s="18"/>
    </row>
    <row r="23" spans="1:16" ht="18.600000000000001" thickBot="1" x14ac:dyDescent="0.4">
      <c r="A23" s="58" t="s">
        <v>77</v>
      </c>
      <c r="B23" s="62">
        <f>B18*B13+(B13-1)*B22</f>
        <v>11.4</v>
      </c>
      <c r="C23" s="69" t="s">
        <v>7</v>
      </c>
      <c r="D23" s="63"/>
      <c r="E23" s="9"/>
      <c r="F23" s="26"/>
      <c r="G23" s="26"/>
      <c r="H23" s="26"/>
      <c r="I23" s="51"/>
      <c r="P23" s="18"/>
    </row>
    <row r="24" spans="1:16" ht="20.399999999999999" thickBot="1" x14ac:dyDescent="0.4">
      <c r="A24" s="58" t="s">
        <v>78</v>
      </c>
      <c r="B24" s="62">
        <f>B23*B19</f>
        <v>145.91999999999999</v>
      </c>
      <c r="C24" s="69" t="s">
        <v>12</v>
      </c>
      <c r="D24" s="63"/>
      <c r="E24" s="26"/>
      <c r="F24" s="26"/>
      <c r="G24" s="26"/>
      <c r="H24" s="26"/>
      <c r="I24" s="51"/>
      <c r="P24" s="18"/>
    </row>
    <row r="25" spans="1:16" ht="18.600000000000001" thickBot="1" x14ac:dyDescent="0.35">
      <c r="A25" s="113" t="s">
        <v>41</v>
      </c>
      <c r="B25" s="108"/>
      <c r="C25" s="114"/>
      <c r="D25" s="109"/>
      <c r="E25" s="26"/>
      <c r="F25" s="26"/>
      <c r="G25" s="26"/>
      <c r="H25" s="26"/>
      <c r="I25" s="51"/>
    </row>
    <row r="26" spans="1:16" ht="18.600000000000001" thickBot="1" x14ac:dyDescent="0.4">
      <c r="A26" s="53" t="s">
        <v>33</v>
      </c>
      <c r="B26" s="13">
        <v>0.3</v>
      </c>
      <c r="C26" s="43" t="s">
        <v>7</v>
      </c>
      <c r="D26" s="25"/>
      <c r="E26" s="27"/>
      <c r="F26" s="28"/>
      <c r="G26" s="28"/>
      <c r="H26" s="28"/>
      <c r="I26" s="29"/>
    </row>
    <row r="27" spans="1:16" ht="43.8" customHeight="1" thickBot="1" x14ac:dyDescent="0.35">
      <c r="A27" s="45" t="s">
        <v>37</v>
      </c>
      <c r="B27" s="16">
        <f>((B26+0.3+0.1)*B21)-(B15*0.219)</f>
        <v>43.128</v>
      </c>
      <c r="C27" s="43" t="s">
        <v>13</v>
      </c>
      <c r="D27" s="59" t="s">
        <v>90</v>
      </c>
      <c r="E27" s="19"/>
      <c r="I27" s="20"/>
    </row>
    <row r="28" spans="1:16" ht="18.600000000000001" thickBot="1" x14ac:dyDescent="0.4">
      <c r="A28" s="44" t="s">
        <v>38</v>
      </c>
      <c r="B28" s="16">
        <f>B27*1.8</f>
        <v>77.630400000000009</v>
      </c>
      <c r="C28" s="43" t="s">
        <v>8</v>
      </c>
      <c r="D28" s="11"/>
      <c r="E28" s="19"/>
      <c r="I28" s="20"/>
    </row>
    <row r="29" spans="1:16" ht="18.600000000000001" thickBot="1" x14ac:dyDescent="0.4">
      <c r="A29" s="110" t="s">
        <v>42</v>
      </c>
      <c r="B29" s="93"/>
      <c r="C29" s="93"/>
      <c r="D29" s="93"/>
      <c r="E29" s="19"/>
      <c r="I29" s="20"/>
    </row>
    <row r="30" spans="1:16" ht="18.600000000000001" thickBot="1" x14ac:dyDescent="0.35">
      <c r="A30" s="44" t="s">
        <v>44</v>
      </c>
      <c r="B30" s="13" t="s">
        <v>84</v>
      </c>
      <c r="C30" s="43"/>
      <c r="D30" s="39" t="s">
        <v>82</v>
      </c>
      <c r="E30" s="19"/>
      <c r="I30" s="20"/>
    </row>
    <row r="31" spans="1:16" ht="18.600000000000001" thickBot="1" x14ac:dyDescent="0.4">
      <c r="A31" s="45" t="s">
        <v>45</v>
      </c>
      <c r="B31" s="1" t="str">
        <f>IF(B30="Distribution sous pression",B15*55,"N/A")</f>
        <v>N/A</v>
      </c>
      <c r="C31" s="43" t="s">
        <v>9</v>
      </c>
      <c r="D31" s="11"/>
      <c r="E31" s="19"/>
      <c r="I31" s="20"/>
    </row>
    <row r="32" spans="1:16" ht="18.600000000000001" thickBot="1" x14ac:dyDescent="0.4">
      <c r="A32" s="44" t="s">
        <v>46</v>
      </c>
      <c r="B32" s="17" t="str">
        <f>IF(B30="Distribution sous pression",B7/24,"N/A")</f>
        <v>N/A</v>
      </c>
      <c r="C32" s="43" t="s">
        <v>9</v>
      </c>
      <c r="D32" s="11"/>
      <c r="E32" s="19"/>
      <c r="I32" s="20"/>
    </row>
    <row r="33" spans="1:9" ht="18.600000000000001" thickBot="1" x14ac:dyDescent="0.4">
      <c r="A33" s="45" t="s">
        <v>47</v>
      </c>
      <c r="B33" s="17" t="str">
        <f>IF(B30="Distribution sous pression",B7/6,"N/A")</f>
        <v>N/A</v>
      </c>
      <c r="C33" s="43" t="s">
        <v>9</v>
      </c>
      <c r="D33" s="11"/>
      <c r="E33" s="19"/>
      <c r="I33" s="20"/>
    </row>
    <row r="34" spans="1:9" ht="18.600000000000001" thickBot="1" x14ac:dyDescent="0.4">
      <c r="A34" s="44" t="s">
        <v>88</v>
      </c>
      <c r="B34" s="1">
        <f>B14</f>
        <v>4</v>
      </c>
      <c r="C34" s="43" t="s">
        <v>56</v>
      </c>
      <c r="D34" s="11"/>
      <c r="E34" s="19"/>
      <c r="I34" s="20"/>
    </row>
    <row r="35" spans="1:9" ht="18.600000000000001" thickBot="1" x14ac:dyDescent="0.4">
      <c r="A35" s="54" t="s">
        <v>48</v>
      </c>
      <c r="B35" s="1">
        <f>IF(B30="Écoulement gravitaire",38,75)</f>
        <v>38</v>
      </c>
      <c r="C35" s="43" t="s">
        <v>57</v>
      </c>
      <c r="D35" s="11"/>
      <c r="E35" s="19"/>
      <c r="I35" s="20"/>
    </row>
    <row r="36" spans="1:9" ht="36.6" thickBot="1" x14ac:dyDescent="0.35">
      <c r="A36" s="45" t="s">
        <v>83</v>
      </c>
      <c r="B36" s="1">
        <f>B35*B34</f>
        <v>152</v>
      </c>
      <c r="C36" s="43" t="s">
        <v>10</v>
      </c>
      <c r="D36" s="59" t="s">
        <v>89</v>
      </c>
      <c r="E36" s="19"/>
      <c r="I36" s="20"/>
    </row>
    <row r="37" spans="1:9" ht="18.600000000000001" thickBot="1" x14ac:dyDescent="0.4">
      <c r="A37" s="87" t="s">
        <v>43</v>
      </c>
      <c r="B37" s="88"/>
      <c r="C37" s="88"/>
      <c r="D37" s="88"/>
      <c r="E37" s="19"/>
      <c r="I37" s="20"/>
    </row>
    <row r="38" spans="1:9" ht="18.600000000000001" thickBot="1" x14ac:dyDescent="0.4">
      <c r="A38" s="45" t="s">
        <v>49</v>
      </c>
      <c r="B38" s="34">
        <f>B13</f>
        <v>6</v>
      </c>
      <c r="C38" s="31"/>
      <c r="D38" s="36"/>
      <c r="I38" s="20"/>
    </row>
    <row r="39" spans="1:9" ht="18.600000000000001" thickBot="1" x14ac:dyDescent="0.4">
      <c r="A39" s="44" t="s">
        <v>50</v>
      </c>
      <c r="B39" s="34">
        <f>B13</f>
        <v>6</v>
      </c>
      <c r="C39" s="32"/>
      <c r="D39" s="37"/>
      <c r="I39" s="20"/>
    </row>
    <row r="40" spans="1:9" ht="18.600000000000001" thickBot="1" x14ac:dyDescent="0.4">
      <c r="A40" s="54" t="s">
        <v>88</v>
      </c>
      <c r="B40" s="35">
        <f>B13</f>
        <v>6</v>
      </c>
      <c r="C40" s="32"/>
      <c r="D40" s="37"/>
      <c r="I40" s="20"/>
    </row>
    <row r="41" spans="1:9" ht="18.600000000000001" thickBot="1" x14ac:dyDescent="0.4">
      <c r="A41" s="2" t="s">
        <v>51</v>
      </c>
      <c r="B41" s="55">
        <f>B13*(B14-1)</f>
        <v>18</v>
      </c>
      <c r="C41" s="33"/>
      <c r="D41" s="38"/>
      <c r="E41" s="23"/>
      <c r="F41" s="23"/>
      <c r="G41" s="23"/>
      <c r="H41" s="23"/>
      <c r="I41" s="24"/>
    </row>
    <row r="42" spans="1:9" x14ac:dyDescent="0.3">
      <c r="A42" s="19"/>
    </row>
  </sheetData>
  <sheetProtection sheet="1" objects="1" scenarios="1"/>
  <mergeCells count="10">
    <mergeCell ref="A25:D25"/>
    <mergeCell ref="A29:D29"/>
    <mergeCell ref="A37:D37"/>
    <mergeCell ref="F2:H5"/>
    <mergeCell ref="A5:C5"/>
    <mergeCell ref="A6:D6"/>
    <mergeCell ref="A9:D9"/>
    <mergeCell ref="A12:D12"/>
    <mergeCell ref="F13:H13"/>
    <mergeCell ref="D7:D8"/>
  </mergeCells>
  <conditionalFormatting sqref="B15">
    <cfRule type="cellIs" dxfId="5" priority="4" operator="lessThan">
      <formula>$B$8</formula>
    </cfRule>
  </conditionalFormatting>
  <conditionalFormatting sqref="B16">
    <cfRule type="cellIs" dxfId="4" priority="6" operator="lessThan">
      <formula>0.45</formula>
    </cfRule>
  </conditionalFormatting>
  <conditionalFormatting sqref="B17">
    <cfRule type="cellIs" dxfId="3" priority="5" operator="lessThan">
      <formula>0.3</formula>
    </cfRule>
  </conditionalFormatting>
  <conditionalFormatting sqref="B21">
    <cfRule type="cellIs" dxfId="2" priority="1" operator="lessThan">
      <formula>$B$11</formula>
    </cfRule>
  </conditionalFormatting>
  <conditionalFormatting sqref="B22">
    <cfRule type="cellIs" dxfId="1" priority="2" operator="lessThan">
      <formula>1.2</formula>
    </cfRule>
  </conditionalFormatting>
  <conditionalFormatting sqref="B26">
    <cfRule type="cellIs" dxfId="0" priority="3" operator="lessThan">
      <formula>0.3</formula>
    </cfRule>
  </conditionalFormatting>
  <dataValidations disablePrompts="1" count="2">
    <dataValidation type="list" allowBlank="1" showInputMessage="1" showErrorMessage="1" sqref="B30" xr:uid="{5DD8257B-8F8C-4178-A34C-5572E4F94325}">
      <formula1>"Écoulement gravitaire,Distribution sous pression"</formula1>
    </dataValidation>
    <dataValidation type="list" allowBlank="1" showInputMessage="1" showErrorMessage="1" sqref="B10" xr:uid="{31A1E49F-BD0B-447C-8449-0CED55D69E70}">
      <formula1>"88,75,29"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9E48B642488B4BA352CD2E6624428F" ma:contentTypeVersion="16" ma:contentTypeDescription="Crée un document." ma:contentTypeScope="" ma:versionID="a573676d3686c27cdfe3b9da9eede7d6">
  <xsd:schema xmlns:xsd="http://www.w3.org/2001/XMLSchema" xmlns:xs="http://www.w3.org/2001/XMLSchema" xmlns:p="http://schemas.microsoft.com/office/2006/metadata/properties" xmlns:ns2="5afb5963-748f-4c93-8110-d37fdc1dce77" xmlns:ns3="ab260464-2f3d-4f63-9a2c-fc58d74488d2" targetNamespace="http://schemas.microsoft.com/office/2006/metadata/properties" ma:root="true" ma:fieldsID="e3a6ab1015e2d3dac5d30bce1590934d" ns2:_="" ns3:_="">
    <xsd:import namespace="5afb5963-748f-4c93-8110-d37fdc1dce77"/>
    <xsd:import namespace="ab260464-2f3d-4f63-9a2c-fc58d7448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b5963-748f-4c93-8110-d37fdc1dce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93e6f1de-e3d8-47b6-9eef-e6c6289b2a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60464-2f3d-4f63-9a2c-fc58d74488d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45eeea3-2006-4b31-8f79-a3882a45c414}" ma:internalName="TaxCatchAll" ma:showField="CatchAllData" ma:web="ab260464-2f3d-4f63-9a2c-fc58d7448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fb5963-748f-4c93-8110-d37fdc1dce77">
      <Terms xmlns="http://schemas.microsoft.com/office/infopath/2007/PartnerControls"/>
    </lcf76f155ced4ddcb4097134ff3c332f>
    <TaxCatchAll xmlns="ab260464-2f3d-4f63-9a2c-fc58d74488d2" xsi:nil="true"/>
  </documentManagement>
</p:properties>
</file>

<file path=customXml/itemProps1.xml><?xml version="1.0" encoding="utf-8"?>
<ds:datastoreItem xmlns:ds="http://schemas.openxmlformats.org/officeDocument/2006/customXml" ds:itemID="{E49041B8-30CA-473A-A137-671DD6FC1D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fb5963-748f-4c93-8110-d37fdc1dce77"/>
    <ds:schemaRef ds:uri="ab260464-2f3d-4f63-9a2c-fc58d7448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663767-834B-4811-909B-C22C90E721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CB8B3A-C56F-40CC-9289-EC274D9FEC0F}">
  <ds:schemaRefs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ab260464-2f3d-4f63-9a2c-fc58d74488d2"/>
    <ds:schemaRef ds:uri="5afb5963-748f-4c93-8110-d37fdc1dce77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Conception - Lit</vt:lpstr>
      <vt:lpstr>Exemple - Lit</vt:lpstr>
      <vt:lpstr>Conception - Tranchée</vt:lpstr>
      <vt:lpstr>Exemple - Tranchée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DBO EXPERT</dc:creator>
  <cp:keywords/>
  <dc:description/>
  <cp:lastModifiedBy>Miguel Almassy, ing.</cp:lastModifiedBy>
  <cp:revision/>
  <dcterms:created xsi:type="dcterms:W3CDTF">2022-09-28T13:58:58Z</dcterms:created>
  <dcterms:modified xsi:type="dcterms:W3CDTF">2025-05-09T17:44:06Z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0x010100DC9E48B642488B4BA352CD2E6624428F</vt:lpwstr>
  </property>
</Properties>
</file>